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Website\Lease\"/>
    </mc:Choice>
  </mc:AlternateContent>
  <xr:revisionPtr revIDLastSave="0" documentId="13_ncr:1_{67887C7D-68B0-457D-BFAD-0BADE09CC7A6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Details of Rent" sheetId="1" r:id="rId1"/>
    <sheet name="Summary" sheetId="2" r:id="rId2"/>
  </sheets>
  <definedNames>
    <definedName name="_xlnm.Print_Area" localSheetId="1">Summary!$A$1:$E$56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AL8" i="1"/>
  <c r="AN8" i="1"/>
  <c r="AK8" i="1"/>
  <c r="AF8" i="1"/>
  <c r="AD8" i="1"/>
  <c r="AB8" i="1"/>
  <c r="AA8" i="1"/>
  <c r="Y8" i="1"/>
  <c r="W8" i="1" s="1"/>
  <c r="V8" i="1"/>
  <c r="T8" i="1"/>
  <c r="R8" i="1" s="1"/>
  <c r="S8" i="1"/>
  <c r="Q8" i="1"/>
  <c r="O8" i="1"/>
  <c r="N8" i="1"/>
  <c r="L8" i="1"/>
  <c r="F8" i="1"/>
  <c r="H8" i="1"/>
  <c r="J8" i="1" s="1"/>
  <c r="G18" i="1"/>
  <c r="D20" i="2"/>
  <c r="D19" i="2"/>
  <c r="D18" i="2"/>
  <c r="D17" i="2"/>
  <c r="E21" i="2"/>
  <c r="D21" i="2"/>
  <c r="D16" i="2"/>
  <c r="AM10" i="1"/>
  <c r="AM12" i="1"/>
  <c r="AM13" i="1"/>
  <c r="AM16" i="1"/>
  <c r="AH9" i="1"/>
  <c r="AH10" i="1"/>
  <c r="AH11" i="1"/>
  <c r="AH12" i="1"/>
  <c r="AH13" i="1"/>
  <c r="AH14" i="1"/>
  <c r="AH15" i="1"/>
  <c r="AH16" i="1"/>
  <c r="AH17" i="1"/>
  <c r="AH8" i="1"/>
  <c r="AC9" i="1"/>
  <c r="AC10" i="1"/>
  <c r="AC11" i="1"/>
  <c r="AC12" i="1"/>
  <c r="AC13" i="1"/>
  <c r="AC14" i="1"/>
  <c r="AC15" i="1"/>
  <c r="AC16" i="1"/>
  <c r="AC17" i="1"/>
  <c r="AC8" i="1"/>
  <c r="X9" i="1"/>
  <c r="X10" i="1"/>
  <c r="X11" i="1"/>
  <c r="X12" i="1"/>
  <c r="X13" i="1"/>
  <c r="X14" i="1"/>
  <c r="X15" i="1"/>
  <c r="X16" i="1"/>
  <c r="X17" i="1"/>
  <c r="X8" i="1"/>
  <c r="S10" i="1"/>
  <c r="S11" i="1"/>
  <c r="S12" i="1"/>
  <c r="S13" i="1"/>
  <c r="S14" i="1"/>
  <c r="S15" i="1"/>
  <c r="S16" i="1"/>
  <c r="S17" i="1"/>
  <c r="S9" i="1"/>
  <c r="N9" i="1"/>
  <c r="N10" i="1"/>
  <c r="N11" i="1"/>
  <c r="N12" i="1"/>
  <c r="N13" i="1"/>
  <c r="N14" i="1"/>
  <c r="N15" i="1"/>
  <c r="N16" i="1"/>
  <c r="N17" i="1"/>
  <c r="H10" i="1"/>
  <c r="O10" i="1" s="1"/>
  <c r="H11" i="1"/>
  <c r="AI11" i="1" s="1"/>
  <c r="H12" i="1"/>
  <c r="AI12" i="1" s="1"/>
  <c r="H13" i="1"/>
  <c r="T13" i="1" s="1"/>
  <c r="H14" i="1"/>
  <c r="T14" i="1" s="1"/>
  <c r="H15" i="1"/>
  <c r="T15" i="1" s="1"/>
  <c r="H16" i="1"/>
  <c r="T16" i="1" s="1"/>
  <c r="H17" i="1"/>
  <c r="AD17" i="1" s="1"/>
  <c r="H9" i="1"/>
  <c r="Y9" i="1" s="1"/>
  <c r="F17" i="1"/>
  <c r="F16" i="1"/>
  <c r="F15" i="1"/>
  <c r="F14" i="1"/>
  <c r="F13" i="1"/>
  <c r="F12" i="1"/>
  <c r="F11" i="1"/>
  <c r="F10" i="1"/>
  <c r="F9" i="1"/>
  <c r="J15" i="1" l="1"/>
  <c r="AP15" i="1" s="1"/>
  <c r="AI8" i="1"/>
  <c r="Y15" i="1"/>
  <c r="AN15" i="1"/>
  <c r="AN16" i="1"/>
  <c r="J17" i="1"/>
  <c r="AP17" i="1" s="1"/>
  <c r="J16" i="1"/>
  <c r="L16" i="1" s="1"/>
  <c r="AN14" i="1"/>
  <c r="N18" i="1"/>
  <c r="D5" i="2" s="1"/>
  <c r="Y17" i="1"/>
  <c r="Y14" i="1"/>
  <c r="Y13" i="1"/>
  <c r="AA13" i="1" s="1"/>
  <c r="AH18" i="1"/>
  <c r="D9" i="2" s="1"/>
  <c r="J14" i="1"/>
  <c r="AP14" i="1" s="1"/>
  <c r="J13" i="1"/>
  <c r="AP13" i="1" s="1"/>
  <c r="AQ13" i="1" s="1"/>
  <c r="Y16" i="1"/>
  <c r="S18" i="1"/>
  <c r="D6" i="2" s="1"/>
  <c r="O17" i="1"/>
  <c r="Q17" i="1" s="1"/>
  <c r="X18" i="1"/>
  <c r="D7" i="2" s="1"/>
  <c r="O13" i="1"/>
  <c r="Q13" i="1" s="1"/>
  <c r="R13" i="1" s="1"/>
  <c r="AI14" i="1"/>
  <c r="AD14" i="1"/>
  <c r="O9" i="1"/>
  <c r="Q9" i="1" s="1"/>
  <c r="AD9" i="1"/>
  <c r="O16" i="1"/>
  <c r="M16" i="1" s="1"/>
  <c r="AI17" i="1"/>
  <c r="AC18" i="1"/>
  <c r="D8" i="2" s="1"/>
  <c r="O15" i="1"/>
  <c r="Q15" i="1" s="1"/>
  <c r="R15" i="1" s="1"/>
  <c r="AI16" i="1"/>
  <c r="L13" i="1"/>
  <c r="O14" i="1"/>
  <c r="Q14" i="1" s="1"/>
  <c r="R14" i="1" s="1"/>
  <c r="O12" i="1"/>
  <c r="Q12" i="1" s="1"/>
  <c r="AI13" i="1"/>
  <c r="AM18" i="1"/>
  <c r="D10" i="2" s="1"/>
  <c r="AD16" i="1"/>
  <c r="AD15" i="1"/>
  <c r="AD13" i="1"/>
  <c r="AI15" i="1"/>
  <c r="T9" i="1"/>
  <c r="R9" i="1" s="1"/>
  <c r="AN13" i="1"/>
  <c r="C43" i="2"/>
  <c r="D44" i="2" s="1"/>
  <c r="B27" i="2"/>
  <c r="Q10" i="1"/>
  <c r="T12" i="1"/>
  <c r="AI10" i="1"/>
  <c r="T11" i="1"/>
  <c r="V11" i="1" s="1"/>
  <c r="AI9" i="1"/>
  <c r="T10" i="1"/>
  <c r="L15" i="1"/>
  <c r="AN9" i="1"/>
  <c r="AD12" i="1"/>
  <c r="AN10" i="1"/>
  <c r="AD11" i="1"/>
  <c r="AN11" i="1"/>
  <c r="AD10" i="1"/>
  <c r="AN12" i="1"/>
  <c r="J10" i="1"/>
  <c r="T17" i="1"/>
  <c r="Y11" i="1"/>
  <c r="AN17" i="1"/>
  <c r="J9" i="1"/>
  <c r="Y10" i="1"/>
  <c r="O11" i="1"/>
  <c r="J12" i="1"/>
  <c r="J11" i="1"/>
  <c r="Y12" i="1"/>
  <c r="D22" i="2"/>
  <c r="V13" i="1"/>
  <c r="V15" i="1"/>
  <c r="AA15" i="1" s="1"/>
  <c r="V16" i="1"/>
  <c r="AD18" i="1" l="1"/>
  <c r="E8" i="2" s="1"/>
  <c r="AA16" i="1"/>
  <c r="W13" i="1"/>
  <c r="L17" i="1"/>
  <c r="M17" i="1" s="1"/>
  <c r="AP16" i="1"/>
  <c r="AQ16" i="1" s="1"/>
  <c r="Q16" i="1"/>
  <c r="R16" i="1" s="1"/>
  <c r="R12" i="1"/>
  <c r="M13" i="1"/>
  <c r="L14" i="1"/>
  <c r="M14" i="1" s="1"/>
  <c r="AI18" i="1"/>
  <c r="E9" i="2" s="1"/>
  <c r="D11" i="2"/>
  <c r="AB13" i="1"/>
  <c r="V9" i="1"/>
  <c r="AA9" i="1"/>
  <c r="AB9" i="1" s="1"/>
  <c r="W9" i="1"/>
  <c r="AG8" i="1"/>
  <c r="W15" i="1"/>
  <c r="AN18" i="1"/>
  <c r="E10" i="2" s="1"/>
  <c r="V17" i="1"/>
  <c r="AA17" i="1" s="1"/>
  <c r="AB17" i="1" s="1"/>
  <c r="AB16" i="1"/>
  <c r="V12" i="1"/>
  <c r="W12" i="1" s="1"/>
  <c r="O18" i="1"/>
  <c r="E5" i="2" s="1"/>
  <c r="AF15" i="1"/>
  <c r="AK15" i="1" s="1"/>
  <c r="AL15" i="1" s="1"/>
  <c r="M15" i="1"/>
  <c r="R10" i="1"/>
  <c r="W11" i="1"/>
  <c r="J18" i="1"/>
  <c r="AP8" i="1"/>
  <c r="AP9" i="1"/>
  <c r="L9" i="1"/>
  <c r="M9" i="1" s="1"/>
  <c r="R17" i="1"/>
  <c r="W16" i="1"/>
  <c r="L10" i="1"/>
  <c r="M10" i="1" s="1"/>
  <c r="AP10" i="1"/>
  <c r="AQ10" i="1" s="1"/>
  <c r="AA11" i="1"/>
  <c r="AF11" i="1" s="1"/>
  <c r="V10" i="1"/>
  <c r="AA10" i="1" s="1"/>
  <c r="AF10" i="1" s="1"/>
  <c r="AK10" i="1" s="1"/>
  <c r="AB15" i="1"/>
  <c r="AA12" i="1"/>
  <c r="AF12" i="1" s="1"/>
  <c r="Q18" i="1"/>
  <c r="B6" i="2" s="1"/>
  <c r="T18" i="1"/>
  <c r="E6" i="2" s="1"/>
  <c r="AL10" i="1"/>
  <c r="AG10" i="1"/>
  <c r="L11" i="1"/>
  <c r="M11" i="1" s="1"/>
  <c r="AP11" i="1"/>
  <c r="AP12" i="1"/>
  <c r="AQ12" i="1" s="1"/>
  <c r="L12" i="1"/>
  <c r="M12" i="1" s="1"/>
  <c r="Y18" i="1"/>
  <c r="E7" i="2" s="1"/>
  <c r="Q11" i="1"/>
  <c r="R11" i="1" s="1"/>
  <c r="V14" i="1"/>
  <c r="AF9" i="1"/>
  <c r="AG9" i="1" s="1"/>
  <c r="AF16" i="1"/>
  <c r="AG16" i="1" s="1"/>
  <c r="AF17" i="1"/>
  <c r="AG17" i="1" s="1"/>
  <c r="AF13" i="1"/>
  <c r="AG13" i="1" s="1"/>
  <c r="R18" i="1" l="1"/>
  <c r="C6" i="2" s="1"/>
  <c r="W17" i="1"/>
  <c r="AG15" i="1"/>
  <c r="AB11" i="1"/>
  <c r="AA14" i="1"/>
  <c r="W14" i="1"/>
  <c r="V18" i="1"/>
  <c r="B7" i="2" s="1"/>
  <c r="AB10" i="1"/>
  <c r="AK12" i="1"/>
  <c r="AL12" i="1" s="1"/>
  <c r="AG12" i="1"/>
  <c r="AK11" i="1"/>
  <c r="AL11" i="1" s="1"/>
  <c r="AG11" i="1"/>
  <c r="W10" i="1"/>
  <c r="AB12" i="1"/>
  <c r="L18" i="1"/>
  <c r="B5" i="2" s="1"/>
  <c r="C35" i="2" s="1"/>
  <c r="C51" i="2" s="1"/>
  <c r="M18" i="1"/>
  <c r="C5" i="2" s="1"/>
  <c r="AQ18" i="1"/>
  <c r="C21" i="2" s="1"/>
  <c r="AP18" i="1"/>
  <c r="C16" i="2" s="1"/>
  <c r="C32" i="2" s="1"/>
  <c r="C47" i="2" s="1"/>
  <c r="D48" i="2" s="1"/>
  <c r="AK16" i="1"/>
  <c r="AL16" i="1" s="1"/>
  <c r="AK9" i="1"/>
  <c r="AL9" i="1" s="1"/>
  <c r="AK13" i="1"/>
  <c r="AL13" i="1" s="1"/>
  <c r="AK17" i="1"/>
  <c r="AL17" i="1" s="1"/>
  <c r="C39" i="2" l="1"/>
  <c r="C31" i="2"/>
  <c r="D36" i="2"/>
  <c r="W18" i="1"/>
  <c r="C7" i="2" s="1"/>
  <c r="AA18" i="1"/>
  <c r="B8" i="2" s="1"/>
  <c r="C17" i="2"/>
  <c r="C18" i="2" s="1"/>
  <c r="C19" i="2" s="1"/>
  <c r="C20" i="2" s="1"/>
  <c r="C22" i="2"/>
  <c r="B11" i="2"/>
  <c r="B16" i="2"/>
  <c r="AF14" i="1"/>
  <c r="AB14" i="1"/>
  <c r="D40" i="2" l="1"/>
  <c r="C52" i="2" s="1"/>
  <c r="AK14" i="1"/>
  <c r="AL14" i="1" s="1"/>
  <c r="AG14" i="1"/>
  <c r="B22" i="2"/>
  <c r="E22" i="2" s="1"/>
  <c r="E16" i="2"/>
  <c r="B17" i="2" s="1"/>
  <c r="E17" i="2" s="1"/>
  <c r="B18" i="2" s="1"/>
  <c r="E18" i="2" s="1"/>
  <c r="B19" i="2" s="1"/>
  <c r="E19" i="2" s="1"/>
  <c r="B20" i="2" s="1"/>
  <c r="E20" i="2" s="1"/>
  <c r="B21" i="2" s="1"/>
  <c r="AB18" i="1"/>
  <c r="C8" i="2" s="1"/>
  <c r="AF18" i="1"/>
  <c r="B9" i="2" s="1"/>
  <c r="AG18" i="1"/>
  <c r="C9" i="2" s="1"/>
  <c r="AK18" i="1" l="1"/>
  <c r="B10" i="2" s="1"/>
  <c r="AL18" i="1"/>
  <c r="C10" i="2" s="1"/>
  <c r="C11" i="2" s="1"/>
  <c r="E11" i="2" s="1"/>
</calcChain>
</file>

<file path=xl/sharedStrings.xml><?xml version="1.0" encoding="utf-8"?>
<sst xmlns="http://schemas.openxmlformats.org/spreadsheetml/2006/main" count="146" uniqueCount="110">
  <si>
    <t>Kamal Aryal Company Pvt. Ltd.</t>
  </si>
  <si>
    <t>Kathmandu, Nepal</t>
  </si>
  <si>
    <t>Kathmandu</t>
  </si>
  <si>
    <t>Pokhara</t>
  </si>
  <si>
    <t>Biratnagar</t>
  </si>
  <si>
    <t>Bharatpur</t>
  </si>
  <si>
    <t>Lalitpur</t>
  </si>
  <si>
    <t>Birgunj</t>
  </si>
  <si>
    <t>Butwal</t>
  </si>
  <si>
    <t>Dharan</t>
  </si>
  <si>
    <t>Nepalgunj</t>
  </si>
  <si>
    <t>Hetauda</t>
  </si>
  <si>
    <t>S.N</t>
  </si>
  <si>
    <t>Branch Address</t>
  </si>
  <si>
    <t>Lease Start Date (A)</t>
  </si>
  <si>
    <t>Period (Years)</t>
  </si>
  <si>
    <t>End Date</t>
  </si>
  <si>
    <t>Total period (In Months)</t>
  </si>
  <si>
    <t>Rate</t>
  </si>
  <si>
    <t>Present Value of Lease Payments</t>
  </si>
  <si>
    <t>Year 1</t>
  </si>
  <si>
    <t>Opening</t>
  </si>
  <si>
    <t>Interest</t>
  </si>
  <si>
    <t>Payment</t>
  </si>
  <si>
    <t>Closing</t>
  </si>
  <si>
    <t>Year</t>
  </si>
  <si>
    <t>Total</t>
  </si>
  <si>
    <t>Summary of Lease Liability over the period of 6 Years</t>
  </si>
  <si>
    <t>Summary of Right to Use Asset over the period of 6 Years</t>
  </si>
  <si>
    <t>Depreciation</t>
  </si>
  <si>
    <t>Impairment</t>
  </si>
  <si>
    <t>Yearly Depreciation upto 5 Years</t>
  </si>
  <si>
    <t>For Sixth year</t>
  </si>
  <si>
    <t>Details of Branch and Lease for the year ending 2025/12/31 and Monthly Calculation of Lease Laibility and Right to Use Asset</t>
  </si>
  <si>
    <t>Monthly Payments</t>
  </si>
  <si>
    <t>Formula Bar</t>
  </si>
  <si>
    <t>First Year - IFRS Application</t>
  </si>
  <si>
    <t>Rent Payment Operating Lease - NAS 17 or GAAP</t>
  </si>
  <si>
    <t>As per IFRS - 16</t>
  </si>
  <si>
    <t>Interest Cost</t>
  </si>
  <si>
    <t>For First Time Adoption</t>
  </si>
  <si>
    <t>Right to Use Assets A/c Dr.</t>
  </si>
  <si>
    <t>To Lease Liability A/c</t>
  </si>
  <si>
    <t/>
  </si>
  <si>
    <t>Adjustment for expenses during the Year</t>
  </si>
  <si>
    <t>Interest Cost A/c Dr.</t>
  </si>
  <si>
    <t>Depreciation A/c Dr.</t>
  </si>
  <si>
    <t>On SOFP</t>
  </si>
  <si>
    <t>Right to Use Assets</t>
  </si>
  <si>
    <t xml:space="preserve">Lease Liability </t>
  </si>
  <si>
    <t>Lease Liability A/c Dr.</t>
  </si>
  <si>
    <t>To Rental Charges</t>
  </si>
  <si>
    <t>(Booking Interest Charges for the Year)</t>
  </si>
  <si>
    <t>(Payment of Lease libilities classified as " Rental Charges" in GAAP charged against Lease Liability</t>
  </si>
  <si>
    <t>To Acc. Depreciation A/c</t>
  </si>
  <si>
    <t>=C35-C47</t>
  </si>
  <si>
    <t>Row and Column Refrences</t>
  </si>
  <si>
    <t>L</t>
  </si>
  <si>
    <t>M</t>
  </si>
  <si>
    <t>N</t>
  </si>
  <si>
    <t>Q</t>
  </si>
  <si>
    <t>R</t>
  </si>
  <si>
    <t>S</t>
  </si>
  <si>
    <t>V</t>
  </si>
  <si>
    <t>W</t>
  </si>
  <si>
    <t>X</t>
  </si>
  <si>
    <t>AA</t>
  </si>
  <si>
    <t>AB</t>
  </si>
  <si>
    <t>AC</t>
  </si>
  <si>
    <t>AF</t>
  </si>
  <si>
    <t>AG</t>
  </si>
  <si>
    <t>AH</t>
  </si>
  <si>
    <t>AK</t>
  </si>
  <si>
    <t>AL</t>
  </si>
  <si>
    <t>AM</t>
  </si>
  <si>
    <t>Refrences</t>
  </si>
  <si>
    <t>J</t>
  </si>
  <si>
    <t>H</t>
  </si>
  <si>
    <t>I</t>
  </si>
  <si>
    <t>G</t>
  </si>
  <si>
    <t>F</t>
  </si>
  <si>
    <t>E</t>
  </si>
  <si>
    <t>=-PV(I9/12,H9,G9)</t>
  </si>
  <si>
    <t>=E9*12</t>
  </si>
  <si>
    <t>=DATE(YEAR(D9)+5,MONTH(D9),DAY(D9))-1</t>
  </si>
  <si>
    <t>=AI8+AH8-AF8</t>
  </si>
  <si>
    <t>=AD8</t>
  </si>
  <si>
    <t>=-PV($I8/12,$H8-24,$G8)</t>
  </si>
  <si>
    <t>=-PV($I8/12,$H8-12,$G8)</t>
  </si>
  <si>
    <t>=-PV($I8/12,$H8-36,$G8)</t>
  </si>
  <si>
    <t>=-PV($I8/12,$H8-48,$G8)</t>
  </si>
  <si>
    <t>=-PV($I8/12,$H8-60,$G8)</t>
  </si>
  <si>
    <t>=-PV($I8/12,IF(($H8-72)&gt;0,$H8,0),$G8)</t>
  </si>
  <si>
    <t>O</t>
  </si>
  <si>
    <t>T</t>
  </si>
  <si>
    <t>Y</t>
  </si>
  <si>
    <t>AD</t>
  </si>
  <si>
    <t>AI</t>
  </si>
  <si>
    <t>AN</t>
  </si>
  <si>
    <t>=J8</t>
  </si>
  <si>
    <t>=O8+N8-L8</t>
  </si>
  <si>
    <t>=$G8*12</t>
  </si>
  <si>
    <t>=O8</t>
  </si>
  <si>
    <t>=T8+S8-Q8</t>
  </si>
  <si>
    <t>=T8</t>
  </si>
  <si>
    <t>=Y8+X8-V8</t>
  </si>
  <si>
    <t>=Y8</t>
  </si>
  <si>
    <t>=AD8+AC8-AA8</t>
  </si>
  <si>
    <t>=AI8</t>
  </si>
  <si>
    <t>=AN8+AM8-AK8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</si>
</sst>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Aptos Narrow"/>
      <family val="2"/>
    </font>
    <font>
      <i/>
      <sz val="9"/>
      <color theme="1"/>
      <name val="Aptos Narrow"/>
      <family val="2"/>
    </font>
    <font>
      <b/>
      <i/>
      <sz val="9"/>
      <color theme="1"/>
      <name val="Aptos Narrow"/>
      <family val="2"/>
    </font>
    <font>
      <b/>
      <i/>
      <sz val="10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43" fontId="0" fillId="0" borderId="0" xfId="0" applyNumberFormat="1"/>
    <xf numFmtId="43" fontId="4" fillId="0" borderId="0" xfId="1" applyFont="1" applyFill="1"/>
    <xf numFmtId="0" fontId="4" fillId="0" borderId="0" xfId="0" applyFont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4" fontId="4" fillId="2" borderId="0" xfId="0" applyNumberFormat="1" applyFont="1" applyFill="1"/>
    <xf numFmtId="43" fontId="4" fillId="2" borderId="0" xfId="1" applyFont="1" applyFill="1"/>
    <xf numFmtId="9" fontId="4" fillId="2" borderId="0" xfId="0" applyNumberFormat="1" applyFont="1" applyFill="1" applyAlignment="1">
      <alignment horizontal="center"/>
    </xf>
    <xf numFmtId="0" fontId="5" fillId="2" borderId="1" xfId="0" applyFont="1" applyFill="1" applyBorder="1"/>
    <xf numFmtId="43" fontId="5" fillId="2" borderId="1" xfId="0" applyNumberFormat="1" applyFont="1" applyFill="1" applyBorder="1"/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3" borderId="0" xfId="0" applyFont="1" applyFill="1"/>
    <xf numFmtId="0" fontId="5" fillId="3" borderId="0" xfId="0" applyFont="1" applyFill="1"/>
    <xf numFmtId="0" fontId="4" fillId="3" borderId="0" xfId="0" applyFont="1" applyFill="1"/>
    <xf numFmtId="0" fontId="6" fillId="3" borderId="0" xfId="0" applyFont="1" applyFill="1"/>
    <xf numFmtId="43" fontId="4" fillId="3" borderId="0" xfId="1" applyFont="1" applyFill="1"/>
    <xf numFmtId="43" fontId="4" fillId="3" borderId="0" xfId="0" applyNumberFormat="1" applyFont="1" applyFill="1"/>
    <xf numFmtId="43" fontId="5" fillId="3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0" fillId="3" borderId="0" xfId="0" quotePrefix="1" applyFill="1" applyAlignment="1">
      <alignment horizontal="center"/>
    </xf>
    <xf numFmtId="43" fontId="0" fillId="3" borderId="0" xfId="0" applyNumberFormat="1" applyFill="1"/>
    <xf numFmtId="0" fontId="0" fillId="3" borderId="0" xfId="0" applyFill="1" applyAlignment="1">
      <alignment horizontal="center"/>
    </xf>
    <xf numFmtId="43" fontId="2" fillId="3" borderId="1" xfId="0" applyNumberFormat="1" applyFont="1" applyFill="1" applyBorder="1"/>
    <xf numFmtId="0" fontId="0" fillId="3" borderId="0" xfId="0" applyFill="1"/>
    <xf numFmtId="43" fontId="5" fillId="3" borderId="0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43" fontId="5" fillId="3" borderId="2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43" fontId="5" fillId="3" borderId="3" xfId="1" applyFont="1" applyFill="1" applyBorder="1" applyAlignment="1">
      <alignment horizontal="center" vertical="center" wrapText="1"/>
    </xf>
    <xf numFmtId="43" fontId="5" fillId="3" borderId="4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 wrapText="1"/>
    </xf>
    <xf numFmtId="43" fontId="4" fillId="0" borderId="0" xfId="1" applyFont="1" applyFill="1" applyBorder="1"/>
    <xf numFmtId="8" fontId="4" fillId="3" borderId="0" xfId="1" applyNumberFormat="1" applyFont="1" applyFill="1"/>
    <xf numFmtId="43" fontId="5" fillId="3" borderId="1" xfId="1" applyFont="1" applyFill="1" applyBorder="1"/>
    <xf numFmtId="0" fontId="0" fillId="3" borderId="0" xfId="0" quotePrefix="1" applyFill="1"/>
    <xf numFmtId="0" fontId="0" fillId="3" borderId="0" xfId="0" applyFill="1" applyAlignment="1">
      <alignment horizontal="left" indent="2"/>
    </xf>
    <xf numFmtId="43" fontId="0" fillId="3" borderId="0" xfId="0" quotePrefix="1" applyNumberFormat="1" applyFill="1"/>
    <xf numFmtId="0" fontId="5" fillId="2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43" fontId="5" fillId="3" borderId="5" xfId="1" quotePrefix="1" applyFont="1" applyFill="1" applyBorder="1" applyAlignment="1">
      <alignment horizontal="center" vertical="center" wrapText="1"/>
    </xf>
    <xf numFmtId="8" fontId="5" fillId="3" borderId="5" xfId="1" quotePrefix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/>
    </xf>
    <xf numFmtId="0" fontId="5" fillId="2" borderId="9" xfId="0" applyFont="1" applyFill="1" applyBorder="1"/>
    <xf numFmtId="0" fontId="5" fillId="2" borderId="5" xfId="0" quotePrefix="1" applyFont="1" applyFill="1" applyBorder="1" applyAlignment="1">
      <alignment horizontal="center" vertical="center" wrapText="1"/>
    </xf>
    <xf numFmtId="8" fontId="4" fillId="3" borderId="0" xfId="0" applyNumberFormat="1" applyFont="1" applyFill="1"/>
    <xf numFmtId="0" fontId="5" fillId="2" borderId="6" xfId="0" applyFont="1" applyFill="1" applyBorder="1" applyAlignment="1">
      <alignment horizontal="center" vertical="center" textRotation="255" wrapText="1"/>
    </xf>
    <xf numFmtId="0" fontId="5" fillId="2" borderId="7" xfId="0" applyFont="1" applyFill="1" applyBorder="1" applyAlignment="1">
      <alignment horizontal="center" vertical="center" textRotation="255" wrapText="1"/>
    </xf>
    <xf numFmtId="0" fontId="5" fillId="2" borderId="8" xfId="0" applyFont="1" applyFill="1" applyBorder="1" applyAlignment="1">
      <alignment horizontal="center" vertical="center" textRotation="255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18"/>
  <sheetViews>
    <sheetView showGridLines="0" topLeftCell="B1" zoomScale="115" zoomScaleNormal="115" workbookViewId="0">
      <selection activeCell="M8" sqref="M8"/>
    </sheetView>
  </sheetViews>
  <sheetFormatPr defaultRowHeight="12" x14ac:dyDescent="0.25"/>
  <cols>
    <col min="1" max="1" width="4.44140625" style="4" hidden="1" customWidth="1"/>
    <col min="2" max="2" width="3.88671875" style="4" bestFit="1" customWidth="1"/>
    <col min="3" max="3" width="12.5546875" style="4" bestFit="1" customWidth="1"/>
    <col min="4" max="4" width="9.21875" style="4" bestFit="1" customWidth="1"/>
    <col min="5" max="5" width="6.44140625" style="4" bestFit="1" customWidth="1"/>
    <col min="6" max="6" width="11.5546875" style="4" customWidth="1"/>
    <col min="7" max="7" width="11.88671875" style="4" bestFit="1" customWidth="1"/>
    <col min="8" max="8" width="9.77734375" style="4" bestFit="1" customWidth="1"/>
    <col min="9" max="9" width="4.5546875" style="4" bestFit="1" customWidth="1"/>
    <col min="10" max="10" width="13.6640625" style="4" bestFit="1" customWidth="1"/>
    <col min="11" max="11" width="2.44140625" style="3" customWidth="1"/>
    <col min="12" max="12" width="13.6640625" style="17" bestFit="1" customWidth="1"/>
    <col min="13" max="14" width="12.77734375" style="17" bestFit="1" customWidth="1"/>
    <col min="15" max="15" width="13.6640625" style="17" bestFit="1" customWidth="1"/>
    <col min="16" max="16" width="2.44140625" style="3" customWidth="1"/>
    <col min="17" max="17" width="13.6640625" style="19" bestFit="1" customWidth="1"/>
    <col min="18" max="19" width="12.77734375" style="19" bestFit="1" customWidth="1"/>
    <col min="20" max="20" width="13.6640625" style="19" bestFit="1" customWidth="1"/>
    <col min="21" max="21" width="2.44140625" style="2" customWidth="1"/>
    <col min="22" max="22" width="13.6640625" style="19" bestFit="1" customWidth="1"/>
    <col min="23" max="24" width="12.77734375" style="19" bestFit="1" customWidth="1"/>
    <col min="25" max="25" width="13.88671875" style="19" customWidth="1"/>
    <col min="26" max="26" width="2.44140625" style="2" customWidth="1"/>
    <col min="27" max="27" width="12.77734375" style="19" bestFit="1" customWidth="1"/>
    <col min="28" max="28" width="11.88671875" style="19" bestFit="1" customWidth="1"/>
    <col min="29" max="29" width="12.77734375" style="19" bestFit="1" customWidth="1"/>
    <col min="30" max="30" width="13.88671875" style="19" customWidth="1"/>
    <col min="31" max="31" width="2.44140625" style="2" customWidth="1"/>
    <col min="32" max="32" width="12.77734375" style="19" bestFit="1" customWidth="1"/>
    <col min="33" max="33" width="11.88671875" style="19" bestFit="1" customWidth="1"/>
    <col min="34" max="34" width="12.77734375" style="19" bestFit="1" customWidth="1"/>
    <col min="35" max="35" width="13.77734375" style="19" customWidth="1"/>
    <col min="36" max="36" width="2.44140625" style="2" customWidth="1"/>
    <col min="37" max="37" width="12.77734375" style="19" bestFit="1" customWidth="1"/>
    <col min="38" max="38" width="11.88671875" style="19" bestFit="1" customWidth="1"/>
    <col min="39" max="39" width="12.77734375" style="19" bestFit="1" customWidth="1"/>
    <col min="40" max="40" width="16.44140625" style="19" customWidth="1"/>
    <col min="41" max="41" width="2.44140625" style="2" customWidth="1"/>
    <col min="42" max="42" width="15.5546875" style="19" bestFit="1" customWidth="1"/>
    <col min="43" max="43" width="12.77734375" style="19" bestFit="1" customWidth="1"/>
    <col min="44" max="44" width="11.109375" style="2" bestFit="1" customWidth="1"/>
    <col min="45" max="45" width="13.77734375" style="2" bestFit="1" customWidth="1"/>
    <col min="46" max="46" width="8.88671875" style="2"/>
    <col min="47" max="47" width="13.77734375" style="2" bestFit="1" customWidth="1"/>
    <col min="48" max="48" width="12.6640625" style="2" bestFit="1" customWidth="1"/>
    <col min="49" max="49" width="11.109375" style="2" bestFit="1" customWidth="1"/>
    <col min="50" max="50" width="13.77734375" style="2" bestFit="1" customWidth="1"/>
    <col min="51" max="51" width="8.88671875" style="2"/>
    <col min="52" max="52" width="13.77734375" style="2" bestFit="1" customWidth="1"/>
    <col min="53" max="53" width="12.6640625" style="2" bestFit="1" customWidth="1"/>
    <col min="54" max="54" width="11.109375" style="2" bestFit="1" customWidth="1"/>
    <col min="55" max="55" width="13.77734375" style="2" bestFit="1" customWidth="1"/>
    <col min="56" max="56" width="8.88671875" style="2"/>
    <col min="57" max="57" width="13.77734375" style="2" bestFit="1" customWidth="1"/>
    <col min="58" max="58" width="12.6640625" style="2" bestFit="1" customWidth="1"/>
    <col min="59" max="59" width="11.109375" style="2" bestFit="1" customWidth="1"/>
    <col min="60" max="60" width="13.77734375" style="2" bestFit="1" customWidth="1"/>
    <col min="61" max="16384" width="8.88671875" style="3"/>
  </cols>
  <sheetData>
    <row r="1" spans="1:60" ht="18.600000000000001" customHeight="1" x14ac:dyDescent="0.3">
      <c r="A1" s="54" t="s">
        <v>75</v>
      </c>
      <c r="B1" s="59" t="s">
        <v>0</v>
      </c>
      <c r="C1" s="59"/>
      <c r="D1" s="59"/>
      <c r="E1" s="59"/>
      <c r="F1" s="59"/>
      <c r="G1" s="59"/>
      <c r="H1" s="59"/>
      <c r="I1" s="59"/>
      <c r="J1" s="59"/>
      <c r="K1" s="12"/>
      <c r="L1" s="15"/>
      <c r="M1" s="15"/>
      <c r="N1" s="15"/>
      <c r="O1" s="15"/>
      <c r="P1" s="12"/>
      <c r="Q1" s="15"/>
      <c r="R1" s="15"/>
      <c r="S1" s="15"/>
      <c r="T1" s="15"/>
      <c r="U1" s="12"/>
      <c r="V1" s="15"/>
      <c r="W1" s="15"/>
      <c r="X1" s="15"/>
      <c r="Y1" s="15"/>
      <c r="Z1" s="12"/>
      <c r="AA1" s="15"/>
      <c r="AB1" s="15"/>
      <c r="AC1" s="15"/>
      <c r="AD1" s="15"/>
      <c r="AE1" s="12"/>
      <c r="AF1" s="15"/>
      <c r="AG1" s="15"/>
      <c r="AH1" s="15"/>
      <c r="AI1" s="15"/>
      <c r="AJ1" s="12"/>
      <c r="AK1" s="15"/>
      <c r="AL1" s="15"/>
      <c r="AM1" s="15"/>
      <c r="AN1" s="15"/>
      <c r="AO1" s="12"/>
      <c r="AP1" s="15"/>
      <c r="AQ1" s="15"/>
    </row>
    <row r="2" spans="1:60" ht="14.4" customHeight="1" x14ac:dyDescent="0.25">
      <c r="A2" s="55"/>
      <c r="B2" s="57" t="s">
        <v>1</v>
      </c>
      <c r="C2" s="57"/>
      <c r="D2" s="57"/>
      <c r="E2" s="57"/>
      <c r="F2" s="57"/>
      <c r="G2" s="57"/>
      <c r="H2" s="57"/>
      <c r="I2" s="57"/>
      <c r="J2" s="57"/>
      <c r="K2" s="13"/>
      <c r="L2" s="16"/>
      <c r="M2" s="16"/>
      <c r="N2" s="16"/>
      <c r="O2" s="16"/>
      <c r="P2" s="13"/>
      <c r="Q2" s="16"/>
      <c r="R2" s="16"/>
      <c r="S2" s="16"/>
      <c r="T2" s="16"/>
      <c r="U2" s="13"/>
      <c r="V2" s="16"/>
      <c r="W2" s="16"/>
      <c r="X2" s="16"/>
      <c r="Y2" s="16"/>
      <c r="Z2" s="13"/>
      <c r="AA2" s="16"/>
      <c r="AB2" s="16"/>
      <c r="AC2" s="16"/>
      <c r="AD2" s="16"/>
      <c r="AE2" s="13"/>
      <c r="AF2" s="16"/>
      <c r="AG2" s="16"/>
      <c r="AH2" s="16"/>
      <c r="AI2" s="16"/>
      <c r="AJ2" s="13"/>
      <c r="AK2" s="16"/>
      <c r="AL2" s="16"/>
      <c r="AM2" s="16"/>
      <c r="AN2" s="16"/>
      <c r="AO2" s="13"/>
      <c r="AP2" s="16"/>
      <c r="AQ2" s="16"/>
    </row>
    <row r="3" spans="1:60" ht="14.4" customHeight="1" x14ac:dyDescent="0.25">
      <c r="A3" s="55"/>
      <c r="Q3" s="17"/>
      <c r="R3" s="17"/>
      <c r="S3" s="17"/>
      <c r="T3" s="17"/>
      <c r="U3" s="3"/>
      <c r="V3" s="17"/>
      <c r="W3" s="17"/>
      <c r="X3" s="17"/>
      <c r="Y3" s="17"/>
      <c r="Z3" s="3"/>
      <c r="AA3" s="17"/>
      <c r="AB3" s="17"/>
      <c r="AC3" s="17"/>
      <c r="AD3" s="17"/>
      <c r="AE3" s="3"/>
      <c r="AF3" s="17"/>
      <c r="AG3" s="17"/>
      <c r="AH3" s="17"/>
      <c r="AI3" s="17"/>
      <c r="AJ3" s="3"/>
      <c r="AK3" s="17"/>
      <c r="AL3" s="17"/>
      <c r="AM3" s="17"/>
      <c r="AN3" s="17"/>
      <c r="AO3" s="3"/>
      <c r="AP3" s="17"/>
      <c r="AQ3" s="17"/>
    </row>
    <row r="4" spans="1:60" ht="30.6" customHeight="1" x14ac:dyDescent="0.3">
      <c r="A4" s="55"/>
      <c r="B4" s="58" t="s">
        <v>33</v>
      </c>
      <c r="C4" s="58"/>
      <c r="D4" s="58"/>
      <c r="E4" s="58"/>
      <c r="F4" s="58"/>
      <c r="G4" s="58"/>
      <c r="H4" s="58"/>
      <c r="I4" s="58"/>
      <c r="J4" s="58"/>
      <c r="K4" s="14"/>
      <c r="L4" s="18"/>
      <c r="M4" s="18"/>
      <c r="N4" s="18"/>
      <c r="O4" s="18"/>
      <c r="P4" s="14"/>
      <c r="Q4" s="18"/>
      <c r="R4" s="18"/>
      <c r="S4" s="18"/>
      <c r="T4" s="18"/>
      <c r="U4" s="14"/>
      <c r="V4" s="18"/>
      <c r="W4" s="18"/>
      <c r="X4" s="18"/>
      <c r="Y4" s="18"/>
      <c r="Z4" s="14"/>
      <c r="AA4" s="18"/>
      <c r="AB4" s="18"/>
      <c r="AC4" s="18"/>
      <c r="AD4" s="18"/>
      <c r="AE4" s="14"/>
      <c r="AF4" s="18"/>
      <c r="AG4" s="18"/>
      <c r="AH4" s="18"/>
      <c r="AI4" s="18"/>
      <c r="AJ4" s="14"/>
      <c r="AK4" s="18"/>
      <c r="AL4" s="18"/>
      <c r="AM4" s="18"/>
      <c r="AN4" s="18"/>
      <c r="AO4" s="14"/>
      <c r="AP4" s="18"/>
      <c r="AQ4" s="18"/>
    </row>
    <row r="5" spans="1:60" s="11" customFormat="1" ht="32.4" customHeight="1" x14ac:dyDescent="0.25">
      <c r="A5" s="55"/>
      <c r="B5" s="29" t="s">
        <v>12</v>
      </c>
      <c r="C5" s="30" t="s">
        <v>13</v>
      </c>
      <c r="D5" s="29" t="s">
        <v>14</v>
      </c>
      <c r="E5" s="29" t="s">
        <v>15</v>
      </c>
      <c r="F5" s="29" t="s">
        <v>16</v>
      </c>
      <c r="G5" s="29" t="s">
        <v>34</v>
      </c>
      <c r="H5" s="29" t="s">
        <v>17</v>
      </c>
      <c r="I5" s="29" t="s">
        <v>18</v>
      </c>
      <c r="J5" s="29" t="s">
        <v>19</v>
      </c>
      <c r="K5" s="36"/>
      <c r="L5" s="31" t="s">
        <v>21</v>
      </c>
      <c r="M5" s="31" t="s">
        <v>22</v>
      </c>
      <c r="N5" s="31" t="s">
        <v>23</v>
      </c>
      <c r="O5" s="31" t="s">
        <v>24</v>
      </c>
      <c r="P5" s="36"/>
      <c r="Q5" s="31" t="s">
        <v>21</v>
      </c>
      <c r="R5" s="31" t="s">
        <v>22</v>
      </c>
      <c r="S5" s="31" t="s">
        <v>23</v>
      </c>
      <c r="T5" s="31" t="s">
        <v>24</v>
      </c>
      <c r="U5" s="37"/>
      <c r="V5" s="31" t="s">
        <v>21</v>
      </c>
      <c r="W5" s="31" t="s">
        <v>22</v>
      </c>
      <c r="X5" s="31" t="s">
        <v>23</v>
      </c>
      <c r="Y5" s="31" t="s">
        <v>24</v>
      </c>
      <c r="Z5" s="37"/>
      <c r="AA5" s="31" t="s">
        <v>21</v>
      </c>
      <c r="AB5" s="31" t="s">
        <v>22</v>
      </c>
      <c r="AC5" s="31" t="s">
        <v>23</v>
      </c>
      <c r="AD5" s="31" t="s">
        <v>24</v>
      </c>
      <c r="AE5" s="37"/>
      <c r="AF5" s="31" t="s">
        <v>21</v>
      </c>
      <c r="AG5" s="31" t="s">
        <v>22</v>
      </c>
      <c r="AH5" s="31" t="s">
        <v>23</v>
      </c>
      <c r="AI5" s="31" t="s">
        <v>24</v>
      </c>
      <c r="AJ5" s="37"/>
      <c r="AK5" s="31" t="s">
        <v>21</v>
      </c>
      <c r="AL5" s="31" t="s">
        <v>22</v>
      </c>
      <c r="AM5" s="31" t="s">
        <v>23</v>
      </c>
      <c r="AN5" s="31" t="s">
        <v>24</v>
      </c>
      <c r="AO5" s="37"/>
      <c r="AP5" s="31" t="s">
        <v>31</v>
      </c>
      <c r="AQ5" s="31" t="s">
        <v>32</v>
      </c>
    </row>
    <row r="6" spans="1:60" s="11" customFormat="1" ht="15" hidden="1" customHeight="1" thickBot="1" x14ac:dyDescent="0.3">
      <c r="A6" s="55"/>
      <c r="B6" s="48" t="s">
        <v>56</v>
      </c>
      <c r="C6" s="32"/>
      <c r="D6" s="33"/>
      <c r="E6" s="33" t="s">
        <v>81</v>
      </c>
      <c r="F6" s="33" t="s">
        <v>80</v>
      </c>
      <c r="G6" s="33" t="s">
        <v>79</v>
      </c>
      <c r="H6" s="33" t="s">
        <v>77</v>
      </c>
      <c r="I6" s="33" t="s">
        <v>78</v>
      </c>
      <c r="J6" s="33" t="s">
        <v>76</v>
      </c>
      <c r="K6" s="36"/>
      <c r="L6" s="34" t="s">
        <v>57</v>
      </c>
      <c r="M6" s="34" t="s">
        <v>58</v>
      </c>
      <c r="N6" s="34" t="s">
        <v>59</v>
      </c>
      <c r="O6" s="34" t="s">
        <v>93</v>
      </c>
      <c r="P6" s="36"/>
      <c r="Q6" s="34" t="s">
        <v>60</v>
      </c>
      <c r="R6" s="34" t="s">
        <v>61</v>
      </c>
      <c r="S6" s="34" t="s">
        <v>62</v>
      </c>
      <c r="T6" s="34" t="s">
        <v>94</v>
      </c>
      <c r="U6" s="37"/>
      <c r="V6" s="34" t="s">
        <v>63</v>
      </c>
      <c r="W6" s="34" t="s">
        <v>64</v>
      </c>
      <c r="X6" s="34" t="s">
        <v>65</v>
      </c>
      <c r="Y6" s="34" t="s">
        <v>95</v>
      </c>
      <c r="Z6" s="37"/>
      <c r="AA6" s="34" t="s">
        <v>66</v>
      </c>
      <c r="AB6" s="34" t="s">
        <v>67</v>
      </c>
      <c r="AC6" s="34" t="s">
        <v>68</v>
      </c>
      <c r="AD6" s="34" t="s">
        <v>96</v>
      </c>
      <c r="AE6" s="37"/>
      <c r="AF6" s="34" t="s">
        <v>69</v>
      </c>
      <c r="AG6" s="34" t="s">
        <v>70</v>
      </c>
      <c r="AH6" s="34" t="s">
        <v>71</v>
      </c>
      <c r="AI6" s="34" t="s">
        <v>97</v>
      </c>
      <c r="AJ6" s="37"/>
      <c r="AK6" s="34" t="s">
        <v>72</v>
      </c>
      <c r="AL6" s="34" t="s">
        <v>73</v>
      </c>
      <c r="AM6" s="35" t="s">
        <v>74</v>
      </c>
      <c r="AN6" s="35" t="s">
        <v>98</v>
      </c>
      <c r="AO6" s="37"/>
      <c r="AP6" s="28"/>
      <c r="AQ6" s="28"/>
    </row>
    <row r="7" spans="1:60" s="11" customFormat="1" ht="36.6" hidden="1" customHeight="1" thickBot="1" x14ac:dyDescent="0.3">
      <c r="A7" s="56"/>
      <c r="B7" s="49" t="s">
        <v>35</v>
      </c>
      <c r="C7" s="44"/>
      <c r="D7" s="45"/>
      <c r="E7" s="45"/>
      <c r="F7" s="52" t="s">
        <v>84</v>
      </c>
      <c r="G7" s="45"/>
      <c r="H7" s="52" t="s">
        <v>83</v>
      </c>
      <c r="I7" s="45"/>
      <c r="J7" s="52" t="s">
        <v>82</v>
      </c>
      <c r="K7" s="36"/>
      <c r="L7" s="46" t="s">
        <v>99</v>
      </c>
      <c r="M7" s="46" t="s">
        <v>100</v>
      </c>
      <c r="N7" s="46" t="s">
        <v>101</v>
      </c>
      <c r="O7" s="46" t="s">
        <v>88</v>
      </c>
      <c r="P7" s="36"/>
      <c r="Q7" s="46" t="s">
        <v>102</v>
      </c>
      <c r="R7" s="47" t="s">
        <v>103</v>
      </c>
      <c r="S7" s="46" t="s">
        <v>101</v>
      </c>
      <c r="T7" s="47" t="s">
        <v>87</v>
      </c>
      <c r="U7" s="37"/>
      <c r="V7" s="46" t="s">
        <v>104</v>
      </c>
      <c r="W7" s="46" t="s">
        <v>105</v>
      </c>
      <c r="X7" s="46" t="s">
        <v>101</v>
      </c>
      <c r="Y7" s="47" t="s">
        <v>89</v>
      </c>
      <c r="Z7" s="37"/>
      <c r="AA7" s="46" t="s">
        <v>106</v>
      </c>
      <c r="AB7" s="46" t="s">
        <v>107</v>
      </c>
      <c r="AC7" s="46" t="s">
        <v>101</v>
      </c>
      <c r="AD7" s="46" t="s">
        <v>90</v>
      </c>
      <c r="AE7" s="37"/>
      <c r="AF7" s="47" t="s">
        <v>86</v>
      </c>
      <c r="AG7" s="46" t="s">
        <v>85</v>
      </c>
      <c r="AH7" s="46" t="s">
        <v>101</v>
      </c>
      <c r="AI7" s="47" t="s">
        <v>91</v>
      </c>
      <c r="AJ7" s="37"/>
      <c r="AK7" s="46" t="s">
        <v>108</v>
      </c>
      <c r="AL7" s="47" t="s">
        <v>109</v>
      </c>
      <c r="AM7" s="46" t="s">
        <v>101</v>
      </c>
      <c r="AN7" s="47" t="s">
        <v>92</v>
      </c>
      <c r="AO7" s="37"/>
      <c r="AP7" s="28"/>
      <c r="AQ7" s="28"/>
    </row>
    <row r="8" spans="1:60" x14ac:dyDescent="0.25">
      <c r="A8" s="50">
        <v>8</v>
      </c>
      <c r="B8" s="5">
        <v>1</v>
      </c>
      <c r="C8" s="4" t="s">
        <v>2</v>
      </c>
      <c r="D8" s="6">
        <v>45658</v>
      </c>
      <c r="E8" s="5">
        <v>5</v>
      </c>
      <c r="F8" s="6">
        <f>DATE(YEAR(D8)+5,MONTH(D8),DAY(D8))-1</f>
        <v>47483</v>
      </c>
      <c r="G8" s="7">
        <v>550000</v>
      </c>
      <c r="H8" s="5">
        <f>E8*12</f>
        <v>60</v>
      </c>
      <c r="I8" s="8">
        <v>0.11</v>
      </c>
      <c r="J8" s="7">
        <f>-PV(I8/12,H8,G8)</f>
        <v>25296168.608365633</v>
      </c>
      <c r="L8" s="20">
        <f t="shared" ref="L8:L17" si="0">J8</f>
        <v>25296168.608365633</v>
      </c>
      <c r="M8" s="19">
        <f>O8+N8-L8</f>
        <v>2584113.019845102</v>
      </c>
      <c r="N8" s="20">
        <f>$G8*12</f>
        <v>6600000</v>
      </c>
      <c r="O8" s="39">
        <f>-PV($I8/12,$H8-12,$G8)</f>
        <v>21280281.628210735</v>
      </c>
      <c r="Q8" s="39">
        <f>O8</f>
        <v>21280281.628210735</v>
      </c>
      <c r="R8" s="53">
        <f>T8+S8-Q8</f>
        <v>2119399.2522100769</v>
      </c>
      <c r="S8" s="19">
        <f>$G8*12</f>
        <v>6600000</v>
      </c>
      <c r="T8" s="39">
        <f>-PV($I8/12,$H8-24,$G8)</f>
        <v>16799680.880420811</v>
      </c>
      <c r="U8" s="38"/>
      <c r="V8" s="39">
        <f>T8</f>
        <v>16799680.880420811</v>
      </c>
      <c r="W8" s="53">
        <f>Y8+X8-V8</f>
        <v>1600909.3482204154</v>
      </c>
      <c r="X8" s="19">
        <f>$G8*12</f>
        <v>6600000</v>
      </c>
      <c r="Y8" s="39">
        <f>-PV($I8/12,$H8-36,$G8)</f>
        <v>11800590.228641227</v>
      </c>
      <c r="Z8" s="38"/>
      <c r="AA8" s="39">
        <f>Y8</f>
        <v>11800590.228641227</v>
      </c>
      <c r="AB8" s="53">
        <f>AD8+AC8-AA8</f>
        <v>1022420.3959621079</v>
      </c>
      <c r="AC8" s="19">
        <f>$G8*12</f>
        <v>6600000</v>
      </c>
      <c r="AD8" s="39">
        <f>-PV($I8/12,$H8-48,$G8)</f>
        <v>6223010.6246033348</v>
      </c>
      <c r="AE8" s="38"/>
      <c r="AF8" s="39">
        <f>AD8</f>
        <v>6223010.6246033348</v>
      </c>
      <c r="AG8" s="20">
        <f>AI8+AH8-AF8</f>
        <v>376989.37539666519</v>
      </c>
      <c r="AH8" s="19">
        <f>$G8*12</f>
        <v>6600000</v>
      </c>
      <c r="AI8" s="19">
        <f>-PV($I8/12,$H8-60,$G8)</f>
        <v>0</v>
      </c>
      <c r="AJ8" s="38"/>
      <c r="AK8" s="19">
        <f>AI8</f>
        <v>0</v>
      </c>
      <c r="AL8" s="19">
        <f>AN8+AM8-AK8</f>
        <v>0</v>
      </c>
      <c r="AM8" s="19">
        <v>0</v>
      </c>
      <c r="AN8" s="19">
        <f>-PV($I8/12,IF(($H8-72)&gt;0,$H8,0),$G8)</f>
        <v>0</v>
      </c>
      <c r="AO8" s="38"/>
      <c r="AP8" s="19">
        <f t="shared" ref="AP8:AP17" si="1">J8/(H8/12)</f>
        <v>5059233.7216731263</v>
      </c>
      <c r="AQ8" s="19">
        <v>0</v>
      </c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</row>
    <row r="9" spans="1:60" x14ac:dyDescent="0.25">
      <c r="A9" s="50">
        <v>9</v>
      </c>
      <c r="B9" s="5">
        <v>2</v>
      </c>
      <c r="C9" s="4" t="s">
        <v>3</v>
      </c>
      <c r="D9" s="6">
        <v>45717</v>
      </c>
      <c r="E9" s="5">
        <v>5</v>
      </c>
      <c r="F9" s="6">
        <f t="shared" ref="F9:F17" si="2">DATE(YEAR(D9)+5,MONTH(D9),DAY(D9))-1</f>
        <v>47542</v>
      </c>
      <c r="G9" s="7">
        <v>489000</v>
      </c>
      <c r="H9" s="5">
        <f>E9*12</f>
        <v>60</v>
      </c>
      <c r="I9" s="8">
        <v>0.11</v>
      </c>
      <c r="J9" s="7">
        <f t="shared" ref="J9:J17" si="3">-PV(I9/12,H9,G9)</f>
        <v>22490593.544528715</v>
      </c>
      <c r="L9" s="20">
        <f t="shared" si="0"/>
        <v>22490593.544528715</v>
      </c>
      <c r="M9" s="20">
        <f t="shared" ref="M9:M17" si="4">O9+N9-L9</f>
        <v>2297511.3940077387</v>
      </c>
      <c r="N9" s="20">
        <f t="shared" ref="N9:N17" si="5">$G9*12</f>
        <v>5868000</v>
      </c>
      <c r="O9" s="19">
        <f>-PV($I9/12,$H9-12,$G9)</f>
        <v>18920104.938536454</v>
      </c>
      <c r="Q9" s="19">
        <f>O9</f>
        <v>18920104.938536454</v>
      </c>
      <c r="R9" s="20">
        <f t="shared" ref="R9:R17" si="6">T9+S9-Q9</f>
        <v>1884338.607874047</v>
      </c>
      <c r="S9" s="19">
        <f>$G9*12</f>
        <v>5868000</v>
      </c>
      <c r="T9" s="19">
        <f t="shared" ref="T9:T17" si="7">-PV($I9/12,$H9-24,$G9)</f>
        <v>14936443.546410501</v>
      </c>
      <c r="U9" s="38"/>
      <c r="V9" s="19">
        <f>T9</f>
        <v>14936443.546410501</v>
      </c>
      <c r="W9" s="20">
        <f t="shared" ref="W9:W17" si="8">Y9+X9-V9</f>
        <v>1423353.947781425</v>
      </c>
      <c r="X9" s="19">
        <f t="shared" ref="X9:X17" si="9">$G9*12</f>
        <v>5868000</v>
      </c>
      <c r="Y9" s="19">
        <f t="shared" ref="Y9:Y17" si="10">-PV($I9/12,$H9-36,$G9)</f>
        <v>10491797.494191926</v>
      </c>
      <c r="Z9" s="38"/>
      <c r="AA9" s="19">
        <f>Y9</f>
        <v>10491797.494191926</v>
      </c>
      <c r="AB9" s="20">
        <f t="shared" ref="AB9:AB17" si="11">AD9+AC9-AA9</f>
        <v>909024.67931903899</v>
      </c>
      <c r="AC9" s="19">
        <f t="shared" ref="AC9:AC17" si="12">$G9*12</f>
        <v>5868000</v>
      </c>
      <c r="AD9" s="19">
        <f t="shared" ref="AD9:AD17" si="13">-PV($I9/12,$H9-48,$G9)</f>
        <v>5532822.173510965</v>
      </c>
      <c r="AE9" s="38"/>
      <c r="AF9" s="19">
        <f>AD9</f>
        <v>5532822.173510965</v>
      </c>
      <c r="AG9" s="20">
        <f t="shared" ref="AG9:AG17" si="14">AI9+AH9-AF9</f>
        <v>335177.82648903504</v>
      </c>
      <c r="AH9" s="19">
        <f t="shared" ref="AH9:AH17" si="15">$G9*12</f>
        <v>5868000</v>
      </c>
      <c r="AI9" s="19">
        <f t="shared" ref="AI9:AI17" si="16">-PV($I9/12,$H9-60,$G9)</f>
        <v>0</v>
      </c>
      <c r="AJ9" s="38"/>
      <c r="AK9" s="19">
        <f>AI9</f>
        <v>0</v>
      </c>
      <c r="AL9" s="20">
        <f t="shared" ref="AL9:AL17" si="17">AN9+AM9-AK9</f>
        <v>0</v>
      </c>
      <c r="AM9" s="19">
        <v>0</v>
      </c>
      <c r="AN9" s="19">
        <f t="shared" ref="AN9:AN17" si="18">-PV($I9/12,IF(($H9-72)&gt;0,$H9,0),$G9)</f>
        <v>0</v>
      </c>
      <c r="AO9" s="38"/>
      <c r="AP9" s="19">
        <f t="shared" si="1"/>
        <v>4498118.7089057434</v>
      </c>
      <c r="AQ9" s="19">
        <v>0</v>
      </c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</row>
    <row r="10" spans="1:60" x14ac:dyDescent="0.25">
      <c r="A10" s="50">
        <v>10</v>
      </c>
      <c r="B10" s="5">
        <v>3</v>
      </c>
      <c r="C10" s="4" t="s">
        <v>4</v>
      </c>
      <c r="D10" s="6">
        <v>45689</v>
      </c>
      <c r="E10" s="5">
        <v>6</v>
      </c>
      <c r="F10" s="6">
        <f t="shared" si="2"/>
        <v>47514</v>
      </c>
      <c r="G10" s="7">
        <v>475000</v>
      </c>
      <c r="H10" s="5">
        <f t="shared" ref="H10:H17" si="19">E10*12</f>
        <v>72</v>
      </c>
      <c r="I10" s="8">
        <v>0.11</v>
      </c>
      <c r="J10" s="7">
        <f t="shared" si="3"/>
        <v>24955239.493457492</v>
      </c>
      <c r="L10" s="20">
        <f t="shared" si="0"/>
        <v>24955239.493457492</v>
      </c>
      <c r="M10" s="20">
        <f t="shared" si="4"/>
        <v>2591451.5774037354</v>
      </c>
      <c r="N10" s="20">
        <f t="shared" si="5"/>
        <v>5700000</v>
      </c>
      <c r="O10" s="19">
        <f t="shared" ref="O10:O17" si="20">-PV($I10/12,$H10-12,$G10)</f>
        <v>21846691.070861228</v>
      </c>
      <c r="Q10" s="19">
        <f t="shared" ref="Q10:Q17" si="21">O10</f>
        <v>21846691.070861228</v>
      </c>
      <c r="R10" s="20">
        <f t="shared" si="6"/>
        <v>2231733.9716844074</v>
      </c>
      <c r="S10" s="19">
        <f t="shared" ref="S10:S17" si="22">$G10*12</f>
        <v>5700000</v>
      </c>
      <c r="T10" s="19">
        <f t="shared" si="7"/>
        <v>18378425.042545635</v>
      </c>
      <c r="U10" s="38"/>
      <c r="V10" s="19">
        <f t="shared" ref="V10:V17" si="23">T10</f>
        <v>18378425.042545635</v>
      </c>
      <c r="W10" s="20">
        <f t="shared" si="8"/>
        <v>1830390.2632723376</v>
      </c>
      <c r="X10" s="19">
        <f t="shared" si="9"/>
        <v>5700000</v>
      </c>
      <c r="Y10" s="19">
        <f t="shared" si="10"/>
        <v>14508815.305817973</v>
      </c>
      <c r="Z10" s="38"/>
      <c r="AA10" s="19">
        <f t="shared" ref="AA10:AA17" si="24">Y10</f>
        <v>14508815.305817973</v>
      </c>
      <c r="AB10" s="20">
        <f t="shared" si="11"/>
        <v>1382603.5280085411</v>
      </c>
      <c r="AC10" s="19">
        <f t="shared" si="12"/>
        <v>5700000</v>
      </c>
      <c r="AD10" s="19">
        <f t="shared" si="13"/>
        <v>10191418.833826514</v>
      </c>
      <c r="AF10" s="19">
        <f t="shared" ref="AF10:AF17" si="25">AD10</f>
        <v>10191418.833826514</v>
      </c>
      <c r="AG10" s="20">
        <f t="shared" si="14"/>
        <v>882999.43287636526</v>
      </c>
      <c r="AH10" s="19">
        <f t="shared" si="15"/>
        <v>5700000</v>
      </c>
      <c r="AI10" s="19">
        <f t="shared" si="16"/>
        <v>5374418.2667028802</v>
      </c>
      <c r="AK10" s="19">
        <f t="shared" ref="AK10:AK17" si="26">AI10</f>
        <v>5374418.2667028802</v>
      </c>
      <c r="AL10" s="20">
        <f t="shared" si="17"/>
        <v>325581.73329711985</v>
      </c>
      <c r="AM10" s="19">
        <f t="shared" ref="AM10:AM16" si="27">$G10*12</f>
        <v>5700000</v>
      </c>
      <c r="AN10" s="19">
        <f t="shared" si="18"/>
        <v>0</v>
      </c>
      <c r="AP10" s="19">
        <f t="shared" si="1"/>
        <v>4159206.5822429154</v>
      </c>
      <c r="AQ10" s="19">
        <f>AP10</f>
        <v>4159206.5822429154</v>
      </c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</row>
    <row r="11" spans="1:60" x14ac:dyDescent="0.25">
      <c r="A11" s="50">
        <v>11</v>
      </c>
      <c r="B11" s="5">
        <v>4</v>
      </c>
      <c r="C11" s="4" t="s">
        <v>5</v>
      </c>
      <c r="D11" s="6">
        <v>45870</v>
      </c>
      <c r="E11" s="5">
        <v>5</v>
      </c>
      <c r="F11" s="6">
        <f t="shared" si="2"/>
        <v>47695</v>
      </c>
      <c r="G11" s="7">
        <v>245000</v>
      </c>
      <c r="H11" s="5">
        <f t="shared" si="19"/>
        <v>60</v>
      </c>
      <c r="I11" s="8">
        <v>0.11</v>
      </c>
      <c r="J11" s="7">
        <f t="shared" si="3"/>
        <v>11268293.289181056</v>
      </c>
      <c r="L11" s="20">
        <f t="shared" si="0"/>
        <v>11268293.289181056</v>
      </c>
      <c r="M11" s="20">
        <f t="shared" si="4"/>
        <v>1151104.8906582706</v>
      </c>
      <c r="N11" s="20">
        <f t="shared" si="5"/>
        <v>2940000</v>
      </c>
      <c r="O11" s="19">
        <f t="shared" si="20"/>
        <v>9479398.1798393261</v>
      </c>
      <c r="Q11" s="19">
        <f t="shared" si="21"/>
        <v>9479398.1798393261</v>
      </c>
      <c r="R11" s="20">
        <f t="shared" si="6"/>
        <v>944096.03052994423</v>
      </c>
      <c r="S11" s="19">
        <f t="shared" si="22"/>
        <v>2940000</v>
      </c>
      <c r="T11" s="19">
        <f t="shared" si="7"/>
        <v>7483494.2103692694</v>
      </c>
      <c r="V11" s="19">
        <f t="shared" si="23"/>
        <v>7483494.2103692694</v>
      </c>
      <c r="W11" s="20">
        <f t="shared" si="8"/>
        <v>713132.34602545854</v>
      </c>
      <c r="X11" s="19">
        <f t="shared" si="9"/>
        <v>2940000</v>
      </c>
      <c r="Y11" s="19">
        <f t="shared" si="10"/>
        <v>5256626.5563947279</v>
      </c>
      <c r="Z11" s="38"/>
      <c r="AA11" s="19">
        <f t="shared" si="24"/>
        <v>5256626.5563947279</v>
      </c>
      <c r="AB11" s="20">
        <f t="shared" si="11"/>
        <v>455441.81274675764</v>
      </c>
      <c r="AC11" s="19">
        <f t="shared" si="12"/>
        <v>2940000</v>
      </c>
      <c r="AD11" s="19">
        <f t="shared" si="13"/>
        <v>2772068.3691414855</v>
      </c>
      <c r="AF11" s="19">
        <f t="shared" si="25"/>
        <v>2772068.3691414855</v>
      </c>
      <c r="AG11" s="20">
        <f t="shared" si="14"/>
        <v>167931.63085851446</v>
      </c>
      <c r="AH11" s="19">
        <f t="shared" si="15"/>
        <v>2940000</v>
      </c>
      <c r="AI11" s="19">
        <f t="shared" si="16"/>
        <v>0</v>
      </c>
      <c r="AK11" s="19">
        <f t="shared" si="26"/>
        <v>0</v>
      </c>
      <c r="AL11" s="20">
        <f t="shared" si="17"/>
        <v>0</v>
      </c>
      <c r="AM11" s="19">
        <v>0</v>
      </c>
      <c r="AN11" s="19">
        <f t="shared" si="18"/>
        <v>0</v>
      </c>
      <c r="AP11" s="19">
        <f t="shared" si="1"/>
        <v>2253658.6578362109</v>
      </c>
      <c r="AQ11" s="19">
        <v>0</v>
      </c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</row>
    <row r="12" spans="1:60" x14ac:dyDescent="0.25">
      <c r="A12" s="50">
        <v>12</v>
      </c>
      <c r="B12" s="5">
        <v>5</v>
      </c>
      <c r="C12" s="4" t="s">
        <v>6</v>
      </c>
      <c r="D12" s="6">
        <v>45901</v>
      </c>
      <c r="E12" s="5">
        <v>6</v>
      </c>
      <c r="F12" s="6">
        <f t="shared" si="2"/>
        <v>47726</v>
      </c>
      <c r="G12" s="7">
        <v>345000</v>
      </c>
      <c r="H12" s="5">
        <f t="shared" si="19"/>
        <v>72</v>
      </c>
      <c r="I12" s="8">
        <v>0.11</v>
      </c>
      <c r="J12" s="7">
        <f t="shared" si="3"/>
        <v>18125384.474195439</v>
      </c>
      <c r="L12" s="20">
        <f t="shared" si="0"/>
        <v>18125384.474195439</v>
      </c>
      <c r="M12" s="20">
        <f t="shared" si="4"/>
        <v>1882212.1983248182</v>
      </c>
      <c r="N12" s="20">
        <f t="shared" si="5"/>
        <v>4140000</v>
      </c>
      <c r="O12" s="19">
        <f t="shared" si="20"/>
        <v>15867596.672520259</v>
      </c>
      <c r="Q12" s="19">
        <f t="shared" si="21"/>
        <v>15867596.672520259</v>
      </c>
      <c r="R12" s="20">
        <f t="shared" si="6"/>
        <v>1620943.6215391997</v>
      </c>
      <c r="S12" s="19">
        <f t="shared" si="22"/>
        <v>4140000</v>
      </c>
      <c r="T12" s="19">
        <f t="shared" si="7"/>
        <v>13348540.294059459</v>
      </c>
      <c r="V12" s="19">
        <f t="shared" si="23"/>
        <v>13348540.294059459</v>
      </c>
      <c r="W12" s="20">
        <f t="shared" si="8"/>
        <v>1329441.3491135947</v>
      </c>
      <c r="X12" s="19">
        <f t="shared" si="9"/>
        <v>4140000</v>
      </c>
      <c r="Y12" s="19">
        <f t="shared" si="10"/>
        <v>10537981.643173054</v>
      </c>
      <c r="AA12" s="19">
        <f t="shared" si="24"/>
        <v>10537981.643173054</v>
      </c>
      <c r="AB12" s="20">
        <f t="shared" si="11"/>
        <v>1004206.7729746252</v>
      </c>
      <c r="AC12" s="19">
        <f t="shared" si="12"/>
        <v>4140000</v>
      </c>
      <c r="AD12" s="19">
        <f t="shared" si="13"/>
        <v>7402188.4161476782</v>
      </c>
      <c r="AF12" s="19">
        <f t="shared" si="25"/>
        <v>7402188.4161476782</v>
      </c>
      <c r="AG12" s="20">
        <f t="shared" si="14"/>
        <v>641336.43019441422</v>
      </c>
      <c r="AH12" s="19">
        <f t="shared" si="15"/>
        <v>4140000</v>
      </c>
      <c r="AI12" s="19">
        <f t="shared" si="16"/>
        <v>3903524.8463420924</v>
      </c>
      <c r="AK12" s="19">
        <f t="shared" si="26"/>
        <v>3903524.8463420924</v>
      </c>
      <c r="AL12" s="20">
        <f t="shared" si="17"/>
        <v>236475.15365790762</v>
      </c>
      <c r="AM12" s="19">
        <f t="shared" si="27"/>
        <v>4140000</v>
      </c>
      <c r="AN12" s="19">
        <f t="shared" si="18"/>
        <v>0</v>
      </c>
      <c r="AP12" s="19">
        <f t="shared" si="1"/>
        <v>3020897.4123659064</v>
      </c>
      <c r="AQ12" s="19">
        <f>AP12</f>
        <v>3020897.4123659064</v>
      </c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</row>
    <row r="13" spans="1:60" x14ac:dyDescent="0.25">
      <c r="A13" s="50">
        <v>13</v>
      </c>
      <c r="B13" s="5">
        <v>6</v>
      </c>
      <c r="C13" s="4" t="s">
        <v>7</v>
      </c>
      <c r="D13" s="6">
        <v>45931</v>
      </c>
      <c r="E13" s="5">
        <v>6</v>
      </c>
      <c r="F13" s="6">
        <f t="shared" si="2"/>
        <v>47756</v>
      </c>
      <c r="G13" s="7">
        <v>387000</v>
      </c>
      <c r="H13" s="5">
        <f t="shared" si="19"/>
        <v>72</v>
      </c>
      <c r="I13" s="8">
        <v>0.11</v>
      </c>
      <c r="J13" s="7">
        <f t="shared" si="3"/>
        <v>20331953.018880103</v>
      </c>
      <c r="L13" s="20">
        <f t="shared" si="0"/>
        <v>20331953.018880103</v>
      </c>
      <c r="M13" s="20">
        <f t="shared" si="4"/>
        <v>2111351.0746426247</v>
      </c>
      <c r="N13" s="20">
        <f t="shared" si="5"/>
        <v>4644000</v>
      </c>
      <c r="O13" s="19">
        <f t="shared" si="20"/>
        <v>17799304.093522727</v>
      </c>
      <c r="Q13" s="19">
        <f t="shared" si="21"/>
        <v>17799304.093522727</v>
      </c>
      <c r="R13" s="20">
        <f t="shared" si="6"/>
        <v>1818275.8885091916</v>
      </c>
      <c r="S13" s="19">
        <f t="shared" si="22"/>
        <v>4644000</v>
      </c>
      <c r="T13" s="19">
        <f t="shared" si="7"/>
        <v>14973579.982031917</v>
      </c>
      <c r="V13" s="19">
        <f t="shared" si="23"/>
        <v>14973579.982031917</v>
      </c>
      <c r="W13" s="20">
        <f t="shared" si="8"/>
        <v>1491286.3829187267</v>
      </c>
      <c r="X13" s="19">
        <f t="shared" si="9"/>
        <v>4644000</v>
      </c>
      <c r="Y13" s="19">
        <f t="shared" si="10"/>
        <v>11820866.364950644</v>
      </c>
      <c r="AA13" s="19">
        <f t="shared" si="24"/>
        <v>11820866.364950644</v>
      </c>
      <c r="AB13" s="20">
        <f t="shared" si="11"/>
        <v>1126458.0322932731</v>
      </c>
      <c r="AC13" s="19">
        <f t="shared" si="12"/>
        <v>4644000</v>
      </c>
      <c r="AD13" s="19">
        <f t="shared" si="13"/>
        <v>8303324.3972439179</v>
      </c>
      <c r="AF13" s="19">
        <f t="shared" si="25"/>
        <v>8303324.3972439179</v>
      </c>
      <c r="AG13" s="20">
        <f t="shared" si="14"/>
        <v>719412.16952242982</v>
      </c>
      <c r="AH13" s="19">
        <f t="shared" si="15"/>
        <v>4644000</v>
      </c>
      <c r="AI13" s="19">
        <f t="shared" si="16"/>
        <v>4378736.5667663468</v>
      </c>
      <c r="AK13" s="19">
        <f t="shared" si="26"/>
        <v>4378736.5667663468</v>
      </c>
      <c r="AL13" s="20">
        <f t="shared" si="17"/>
        <v>265263.4332336532</v>
      </c>
      <c r="AM13" s="19">
        <f t="shared" si="27"/>
        <v>4644000</v>
      </c>
      <c r="AN13" s="19">
        <f t="shared" si="18"/>
        <v>0</v>
      </c>
      <c r="AP13" s="19">
        <f t="shared" si="1"/>
        <v>3388658.8364800173</v>
      </c>
      <c r="AQ13" s="19">
        <f>AP13</f>
        <v>3388658.8364800173</v>
      </c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</row>
    <row r="14" spans="1:60" x14ac:dyDescent="0.25">
      <c r="A14" s="50">
        <v>14</v>
      </c>
      <c r="B14" s="5">
        <v>7</v>
      </c>
      <c r="C14" s="4" t="s">
        <v>8</v>
      </c>
      <c r="D14" s="6">
        <v>45839</v>
      </c>
      <c r="E14" s="5">
        <v>5</v>
      </c>
      <c r="F14" s="6">
        <f t="shared" si="2"/>
        <v>47664</v>
      </c>
      <c r="G14" s="7">
        <v>450000</v>
      </c>
      <c r="H14" s="5">
        <f t="shared" si="19"/>
        <v>60</v>
      </c>
      <c r="I14" s="8">
        <v>0.11</v>
      </c>
      <c r="J14" s="7">
        <f t="shared" si="3"/>
        <v>20696865.225026425</v>
      </c>
      <c r="L14" s="20">
        <f t="shared" si="0"/>
        <v>20696865.225026425</v>
      </c>
      <c r="M14" s="20">
        <f t="shared" si="4"/>
        <v>2114274.2889641747</v>
      </c>
      <c r="N14" s="20">
        <f t="shared" si="5"/>
        <v>5400000</v>
      </c>
      <c r="O14" s="19">
        <f t="shared" si="20"/>
        <v>17411139.5139906</v>
      </c>
      <c r="Q14" s="19">
        <f t="shared" si="21"/>
        <v>17411139.5139906</v>
      </c>
      <c r="R14" s="20">
        <f t="shared" si="6"/>
        <v>1734053.9336264245</v>
      </c>
      <c r="S14" s="19">
        <f t="shared" si="22"/>
        <v>5400000</v>
      </c>
      <c r="T14" s="19">
        <f t="shared" si="7"/>
        <v>13745193.447617026</v>
      </c>
      <c r="V14" s="19">
        <f t="shared" si="23"/>
        <v>13745193.447617026</v>
      </c>
      <c r="W14" s="20">
        <f t="shared" si="8"/>
        <v>1309834.9212712515</v>
      </c>
      <c r="X14" s="19">
        <f t="shared" si="9"/>
        <v>5400000</v>
      </c>
      <c r="Y14" s="19">
        <f t="shared" si="10"/>
        <v>9655028.3688882776</v>
      </c>
      <c r="AA14" s="19">
        <f t="shared" si="24"/>
        <v>9655028.3688882776</v>
      </c>
      <c r="AB14" s="20">
        <f t="shared" si="11"/>
        <v>836525.77851445042</v>
      </c>
      <c r="AC14" s="19">
        <f t="shared" si="12"/>
        <v>5400000</v>
      </c>
      <c r="AD14" s="19">
        <f t="shared" si="13"/>
        <v>5091554.147402728</v>
      </c>
      <c r="AF14" s="19">
        <f t="shared" si="25"/>
        <v>5091554.147402728</v>
      </c>
      <c r="AG14" s="20">
        <f t="shared" si="14"/>
        <v>308445.85259727202</v>
      </c>
      <c r="AH14" s="19">
        <f t="shared" si="15"/>
        <v>5400000</v>
      </c>
      <c r="AI14" s="19">
        <f t="shared" si="16"/>
        <v>0</v>
      </c>
      <c r="AK14" s="19">
        <f t="shared" si="26"/>
        <v>0</v>
      </c>
      <c r="AL14" s="20">
        <f t="shared" si="17"/>
        <v>0</v>
      </c>
      <c r="AM14" s="19">
        <v>0</v>
      </c>
      <c r="AN14" s="19">
        <f t="shared" si="18"/>
        <v>0</v>
      </c>
      <c r="AP14" s="19">
        <f t="shared" si="1"/>
        <v>4139373.0450052852</v>
      </c>
      <c r="AQ14" s="19">
        <v>0</v>
      </c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</row>
    <row r="15" spans="1:60" x14ac:dyDescent="0.25">
      <c r="A15" s="50">
        <v>15</v>
      </c>
      <c r="B15" s="5">
        <v>8</v>
      </c>
      <c r="C15" s="4" t="s">
        <v>9</v>
      </c>
      <c r="D15" s="6">
        <v>45717</v>
      </c>
      <c r="E15" s="5">
        <v>5</v>
      </c>
      <c r="F15" s="6">
        <f t="shared" si="2"/>
        <v>47542</v>
      </c>
      <c r="G15" s="7">
        <v>514000</v>
      </c>
      <c r="H15" s="5">
        <f t="shared" si="19"/>
        <v>60</v>
      </c>
      <c r="I15" s="8">
        <v>0.11</v>
      </c>
      <c r="J15" s="7">
        <f t="shared" si="3"/>
        <v>23640419.390363518</v>
      </c>
      <c r="L15" s="20">
        <f t="shared" si="0"/>
        <v>23640419.390363518</v>
      </c>
      <c r="M15" s="20">
        <f t="shared" si="4"/>
        <v>2414971.0767279677</v>
      </c>
      <c r="N15" s="20">
        <f t="shared" si="5"/>
        <v>6168000</v>
      </c>
      <c r="O15" s="19">
        <f t="shared" si="20"/>
        <v>19887390.467091486</v>
      </c>
      <c r="Q15" s="19">
        <f t="shared" si="21"/>
        <v>19887390.467091486</v>
      </c>
      <c r="R15" s="20">
        <f t="shared" si="6"/>
        <v>1980674.9375199638</v>
      </c>
      <c r="S15" s="19">
        <f t="shared" si="22"/>
        <v>6168000</v>
      </c>
      <c r="T15" s="19">
        <f t="shared" si="7"/>
        <v>15700065.40461145</v>
      </c>
      <c r="V15" s="19">
        <f t="shared" si="23"/>
        <v>15700065.40461145</v>
      </c>
      <c r="W15" s="20">
        <f t="shared" si="8"/>
        <v>1496122.5545187145</v>
      </c>
      <c r="X15" s="19">
        <f t="shared" si="9"/>
        <v>6168000</v>
      </c>
      <c r="Y15" s="19">
        <f t="shared" si="10"/>
        <v>11028187.959130164</v>
      </c>
      <c r="AA15" s="19">
        <f t="shared" si="24"/>
        <v>11028187.959130164</v>
      </c>
      <c r="AB15" s="20">
        <f t="shared" si="11"/>
        <v>955498.33368095197</v>
      </c>
      <c r="AC15" s="19">
        <f t="shared" si="12"/>
        <v>6168000</v>
      </c>
      <c r="AD15" s="19">
        <f t="shared" si="13"/>
        <v>5815686.2928111162</v>
      </c>
      <c r="AF15" s="19">
        <f t="shared" si="25"/>
        <v>5815686.2928111162</v>
      </c>
      <c r="AG15" s="20">
        <f t="shared" si="14"/>
        <v>352313.7071888838</v>
      </c>
      <c r="AH15" s="19">
        <f t="shared" si="15"/>
        <v>6168000</v>
      </c>
      <c r="AI15" s="19">
        <f t="shared" si="16"/>
        <v>0</v>
      </c>
      <c r="AK15" s="19">
        <f t="shared" si="26"/>
        <v>0</v>
      </c>
      <c r="AL15" s="20">
        <f t="shared" si="17"/>
        <v>0</v>
      </c>
      <c r="AM15" s="19">
        <v>0</v>
      </c>
      <c r="AN15" s="19">
        <f t="shared" si="18"/>
        <v>0</v>
      </c>
      <c r="AP15" s="19">
        <f t="shared" si="1"/>
        <v>4728083.8780727033</v>
      </c>
      <c r="AQ15" s="19">
        <v>0</v>
      </c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</row>
    <row r="16" spans="1:60" x14ac:dyDescent="0.25">
      <c r="A16" s="50">
        <v>16</v>
      </c>
      <c r="B16" s="5">
        <v>9</v>
      </c>
      <c r="C16" s="4" t="s">
        <v>10</v>
      </c>
      <c r="D16" s="6">
        <v>45658</v>
      </c>
      <c r="E16" s="5">
        <v>6</v>
      </c>
      <c r="F16" s="6">
        <f t="shared" si="2"/>
        <v>47483</v>
      </c>
      <c r="G16" s="7">
        <v>312000</v>
      </c>
      <c r="H16" s="5">
        <f t="shared" si="19"/>
        <v>72</v>
      </c>
      <c r="I16" s="8">
        <v>0.11</v>
      </c>
      <c r="J16" s="7">
        <f t="shared" si="3"/>
        <v>16391652.046228921</v>
      </c>
      <c r="L16" s="20">
        <f t="shared" si="0"/>
        <v>16391652.046228921</v>
      </c>
      <c r="M16" s="20">
        <f t="shared" si="4"/>
        <v>1702174.5097894017</v>
      </c>
      <c r="N16" s="20">
        <f t="shared" si="5"/>
        <v>3744000</v>
      </c>
      <c r="O16" s="19">
        <f t="shared" si="20"/>
        <v>14349826.556018323</v>
      </c>
      <c r="Q16" s="19">
        <f t="shared" si="21"/>
        <v>14349826.556018323</v>
      </c>
      <c r="R16" s="20">
        <f t="shared" si="6"/>
        <v>1465896.8403484933</v>
      </c>
      <c r="S16" s="19">
        <f t="shared" si="22"/>
        <v>3744000</v>
      </c>
      <c r="T16" s="19">
        <f t="shared" si="7"/>
        <v>12071723.396366816</v>
      </c>
      <c r="V16" s="19">
        <f t="shared" si="23"/>
        <v>12071723.396366816</v>
      </c>
      <c r="W16" s="20">
        <f t="shared" si="8"/>
        <v>1202277.3939809892</v>
      </c>
      <c r="X16" s="19">
        <f t="shared" si="9"/>
        <v>3744000</v>
      </c>
      <c r="Y16" s="19">
        <f t="shared" si="10"/>
        <v>9530000.7903478052</v>
      </c>
      <c r="AA16" s="19">
        <f t="shared" si="24"/>
        <v>9530000.7903478052</v>
      </c>
      <c r="AB16" s="20">
        <f t="shared" si="11"/>
        <v>908152.21208139881</v>
      </c>
      <c r="AC16" s="19">
        <f t="shared" si="12"/>
        <v>3744000</v>
      </c>
      <c r="AD16" s="19">
        <f t="shared" si="13"/>
        <v>6694153.0024292041</v>
      </c>
      <c r="AF16" s="19">
        <f t="shared" si="25"/>
        <v>6694153.0024292041</v>
      </c>
      <c r="AG16" s="20">
        <f t="shared" si="14"/>
        <v>579991.20643668808</v>
      </c>
      <c r="AH16" s="19">
        <f t="shared" si="15"/>
        <v>3744000</v>
      </c>
      <c r="AI16" s="19">
        <f t="shared" si="16"/>
        <v>3530144.2088658917</v>
      </c>
      <c r="AK16" s="19">
        <f t="shared" si="26"/>
        <v>3530144.2088658917</v>
      </c>
      <c r="AL16" s="20">
        <f t="shared" si="17"/>
        <v>213855.79113410832</v>
      </c>
      <c r="AM16" s="19">
        <f t="shared" si="27"/>
        <v>3744000</v>
      </c>
      <c r="AN16" s="19">
        <f t="shared" si="18"/>
        <v>0</v>
      </c>
      <c r="AP16" s="19">
        <f t="shared" si="1"/>
        <v>2731942.00770482</v>
      </c>
      <c r="AQ16" s="19">
        <f>AP16</f>
        <v>2731942.00770482</v>
      </c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</row>
    <row r="17" spans="1:60" x14ac:dyDescent="0.25">
      <c r="A17" s="50">
        <v>17</v>
      </c>
      <c r="B17" s="5">
        <v>10</v>
      </c>
      <c r="C17" s="4" t="s">
        <v>11</v>
      </c>
      <c r="D17" s="6">
        <v>45992</v>
      </c>
      <c r="E17" s="5">
        <v>5</v>
      </c>
      <c r="F17" s="6">
        <f t="shared" si="2"/>
        <v>47817</v>
      </c>
      <c r="G17" s="7">
        <v>223000</v>
      </c>
      <c r="H17" s="5">
        <f t="shared" si="19"/>
        <v>60</v>
      </c>
      <c r="I17" s="8">
        <v>0.11</v>
      </c>
      <c r="J17" s="7">
        <f t="shared" si="3"/>
        <v>10256446.54484643</v>
      </c>
      <c r="L17" s="20">
        <f t="shared" si="0"/>
        <v>10256446.54484643</v>
      </c>
      <c r="M17" s="20">
        <f t="shared" si="4"/>
        <v>1047740.3698644675</v>
      </c>
      <c r="N17" s="20">
        <f t="shared" si="5"/>
        <v>2676000</v>
      </c>
      <c r="O17" s="19">
        <f t="shared" si="20"/>
        <v>8628186.914710898</v>
      </c>
      <c r="Q17" s="19">
        <f t="shared" si="21"/>
        <v>8628186.914710898</v>
      </c>
      <c r="R17" s="20">
        <f t="shared" si="6"/>
        <v>859320.06044153869</v>
      </c>
      <c r="S17" s="19">
        <f t="shared" si="22"/>
        <v>2676000</v>
      </c>
      <c r="T17" s="19">
        <f t="shared" si="7"/>
        <v>6811506.9751524376</v>
      </c>
      <c r="V17" s="19">
        <f t="shared" si="23"/>
        <v>6811506.9751524376</v>
      </c>
      <c r="W17" s="20">
        <f t="shared" si="8"/>
        <v>649095.97209664155</v>
      </c>
      <c r="X17" s="19">
        <f t="shared" si="9"/>
        <v>2676000</v>
      </c>
      <c r="Y17" s="19">
        <f t="shared" si="10"/>
        <v>4784602.9472490791</v>
      </c>
      <c r="AA17" s="19">
        <f t="shared" si="24"/>
        <v>4784602.9472490791</v>
      </c>
      <c r="AB17" s="20">
        <f t="shared" si="11"/>
        <v>414544.99690827355</v>
      </c>
      <c r="AC17" s="19">
        <f t="shared" si="12"/>
        <v>2676000</v>
      </c>
      <c r="AD17" s="19">
        <f t="shared" si="13"/>
        <v>2523147.9441573522</v>
      </c>
      <c r="AF17" s="19">
        <f t="shared" si="25"/>
        <v>2523147.9441573522</v>
      </c>
      <c r="AG17" s="20">
        <f t="shared" si="14"/>
        <v>152852.05584264779</v>
      </c>
      <c r="AH17" s="19">
        <f t="shared" si="15"/>
        <v>2676000</v>
      </c>
      <c r="AI17" s="19">
        <f t="shared" si="16"/>
        <v>0</v>
      </c>
      <c r="AK17" s="19">
        <f t="shared" si="26"/>
        <v>0</v>
      </c>
      <c r="AL17" s="20">
        <f t="shared" si="17"/>
        <v>0</v>
      </c>
      <c r="AM17" s="19">
        <v>0</v>
      </c>
      <c r="AN17" s="19">
        <f t="shared" si="18"/>
        <v>0</v>
      </c>
      <c r="AP17" s="19">
        <f t="shared" si="1"/>
        <v>2051289.308969286</v>
      </c>
      <c r="AQ17" s="19">
        <v>0</v>
      </c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</row>
    <row r="18" spans="1:60" ht="12.6" thickBot="1" x14ac:dyDescent="0.3">
      <c r="A18" s="51"/>
      <c r="B18" s="9"/>
      <c r="C18" s="9" t="s">
        <v>26</v>
      </c>
      <c r="D18" s="9"/>
      <c r="E18" s="9"/>
      <c r="F18" s="9"/>
      <c r="G18" s="10">
        <f>SUM(G8:G17)</f>
        <v>3990000</v>
      </c>
      <c r="H18" s="9"/>
      <c r="I18" s="9"/>
      <c r="J18" s="10">
        <f>SUM(J8:J17)</f>
        <v>193453015.63507372</v>
      </c>
      <c r="L18" s="21">
        <f>SUM(L8:L17)</f>
        <v>193453015.63507372</v>
      </c>
      <c r="M18" s="21">
        <f>SUM(M8:M17)</f>
        <v>19896904.400228303</v>
      </c>
      <c r="N18" s="21">
        <f>SUM(N8:N17)</f>
        <v>47880000</v>
      </c>
      <c r="O18" s="21">
        <f>SUM(O8:O17)</f>
        <v>165469920.03530204</v>
      </c>
      <c r="Q18" s="21">
        <f>SUM(Q8:Q17)</f>
        <v>165469920.03530204</v>
      </c>
      <c r="R18" s="21">
        <f>SUM(R8:R17)</f>
        <v>16658733.144283287</v>
      </c>
      <c r="S18" s="21">
        <f>SUM(S8:S17)</f>
        <v>47880000</v>
      </c>
      <c r="T18" s="21">
        <f>SUM(T8:T17)</f>
        <v>134248653.17958534</v>
      </c>
      <c r="V18" s="21">
        <f>SUM(V8:V17)</f>
        <v>134248653.17958534</v>
      </c>
      <c r="W18" s="21">
        <f>SUM(W8:W17)</f>
        <v>13045844.479199555</v>
      </c>
      <c r="X18" s="21">
        <f>SUM(X8:X17)</f>
        <v>47880000</v>
      </c>
      <c r="Y18" s="21">
        <f>SUM(Y8:Y17)</f>
        <v>99414497.658784881</v>
      </c>
      <c r="AA18" s="21">
        <f>SUM(AA8:AA17)</f>
        <v>99414497.658784881</v>
      </c>
      <c r="AB18" s="21">
        <f>SUM(AB8:AB17)</f>
        <v>9014876.5424894188</v>
      </c>
      <c r="AC18" s="21">
        <f>SUM(AC8:AC17)</f>
        <v>47880000</v>
      </c>
      <c r="AD18" s="21">
        <f>SUM(AD8:AD17)</f>
        <v>60549374.201274298</v>
      </c>
      <c r="AF18" s="21">
        <f>SUM(AF8:AF17)</f>
        <v>60549374.201274298</v>
      </c>
      <c r="AG18" s="21">
        <f>SUM(AG8:AG17)</f>
        <v>4517449.6874029152</v>
      </c>
      <c r="AH18" s="21">
        <f>SUM(AH8:AH17)</f>
        <v>47880000</v>
      </c>
      <c r="AI18" s="21">
        <f>SUM(AI8:AI17)</f>
        <v>17186823.888677213</v>
      </c>
      <c r="AK18" s="21">
        <f>SUM(AK8:AK17)</f>
        <v>17186823.888677213</v>
      </c>
      <c r="AL18" s="21">
        <f>SUM(AL8:AL17)</f>
        <v>1041176.111322789</v>
      </c>
      <c r="AM18" s="21">
        <f>SUM(AM8:AM17)</f>
        <v>18228000</v>
      </c>
      <c r="AN18" s="40">
        <f>SUM(AN8:AN17)</f>
        <v>0</v>
      </c>
      <c r="AP18" s="21">
        <f>SUM(AP8:AP17)</f>
        <v>36030462.159256011</v>
      </c>
      <c r="AQ18" s="21">
        <f>SUM(AQ8:AQ17)</f>
        <v>13300704.83879366</v>
      </c>
    </row>
  </sheetData>
  <mergeCells count="4">
    <mergeCell ref="A1:A7"/>
    <mergeCell ref="B2:J2"/>
    <mergeCell ref="B4:J4"/>
    <mergeCell ref="B1:J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B8A0-9740-4A6F-934D-DB5F083019F8}">
  <dimension ref="A2:F55"/>
  <sheetViews>
    <sheetView showGridLines="0" tabSelected="1" view="pageBreakPreview" zoomScale="145" zoomScaleNormal="100" zoomScaleSheetLayoutView="145" workbookViewId="0">
      <selection activeCell="D51" sqref="D51"/>
    </sheetView>
  </sheetViews>
  <sheetFormatPr defaultRowHeight="14.4" x14ac:dyDescent="0.3"/>
  <cols>
    <col min="1" max="1" width="8.88671875" style="27"/>
    <col min="2" max="5" width="15.5546875" style="27" bestFit="1" customWidth="1"/>
    <col min="6" max="6" width="14.44140625" bestFit="1" customWidth="1"/>
  </cols>
  <sheetData>
    <row r="2" spans="1:6" x14ac:dyDescent="0.3">
      <c r="A2" s="60" t="s">
        <v>27</v>
      </c>
      <c r="B2" s="60"/>
      <c r="C2" s="60"/>
      <c r="D2" s="60"/>
      <c r="E2" s="60"/>
    </row>
    <row r="4" spans="1:6" ht="15" thickBot="1" x14ac:dyDescent="0.35">
      <c r="A4" s="22" t="s">
        <v>25</v>
      </c>
      <c r="B4" s="22" t="s">
        <v>21</v>
      </c>
      <c r="C4" s="22" t="s">
        <v>22</v>
      </c>
      <c r="D4" s="22" t="s">
        <v>23</v>
      </c>
      <c r="E4" s="22" t="s">
        <v>24</v>
      </c>
    </row>
    <row r="5" spans="1:6" x14ac:dyDescent="0.3">
      <c r="A5" s="23">
        <v>1</v>
      </c>
      <c r="B5" s="24">
        <f>'Details of Rent'!L18</f>
        <v>193453015.63507372</v>
      </c>
      <c r="C5" s="24">
        <f>'Details of Rent'!M18</f>
        <v>19896904.400228303</v>
      </c>
      <c r="D5" s="24">
        <f>'Details of Rent'!N18</f>
        <v>47880000</v>
      </c>
      <c r="E5" s="24">
        <f>'Details of Rent'!O18</f>
        <v>165469920.03530204</v>
      </c>
      <c r="F5" s="1"/>
    </row>
    <row r="6" spans="1:6" x14ac:dyDescent="0.3">
      <c r="A6" s="25">
        <v>2</v>
      </c>
      <c r="B6" s="24">
        <f>'Details of Rent'!Q18</f>
        <v>165469920.03530204</v>
      </c>
      <c r="C6" s="24">
        <f>'Details of Rent'!R18</f>
        <v>16658733.144283287</v>
      </c>
      <c r="D6" s="24">
        <f>'Details of Rent'!S18</f>
        <v>47880000</v>
      </c>
      <c r="E6" s="24">
        <f>'Details of Rent'!T18</f>
        <v>134248653.17958534</v>
      </c>
      <c r="F6" s="1"/>
    </row>
    <row r="7" spans="1:6" x14ac:dyDescent="0.3">
      <c r="A7" s="25">
        <v>3</v>
      </c>
      <c r="B7" s="24">
        <f>'Details of Rent'!V18</f>
        <v>134248653.17958534</v>
      </c>
      <c r="C7" s="24">
        <f>'Details of Rent'!W18</f>
        <v>13045844.479199555</v>
      </c>
      <c r="D7" s="24">
        <f>'Details of Rent'!X18</f>
        <v>47880000</v>
      </c>
      <c r="E7" s="24">
        <f>'Details of Rent'!Y18</f>
        <v>99414497.658784881</v>
      </c>
      <c r="F7" s="1"/>
    </row>
    <row r="8" spans="1:6" x14ac:dyDescent="0.3">
      <c r="A8" s="25">
        <v>4</v>
      </c>
      <c r="B8" s="24">
        <f>'Details of Rent'!AA18</f>
        <v>99414497.658784881</v>
      </c>
      <c r="C8" s="24">
        <f>'Details of Rent'!AB18</f>
        <v>9014876.5424894188</v>
      </c>
      <c r="D8" s="24">
        <f>'Details of Rent'!AC18</f>
        <v>47880000</v>
      </c>
      <c r="E8" s="24">
        <f>'Details of Rent'!AD18</f>
        <v>60549374.201274298</v>
      </c>
      <c r="F8" s="1"/>
    </row>
    <row r="9" spans="1:6" x14ac:dyDescent="0.3">
      <c r="A9" s="25">
        <v>5</v>
      </c>
      <c r="B9" s="24">
        <f>'Details of Rent'!AF18</f>
        <v>60549374.201274298</v>
      </c>
      <c r="C9" s="24">
        <f>'Details of Rent'!AG18</f>
        <v>4517449.6874029152</v>
      </c>
      <c r="D9" s="24">
        <f>'Details of Rent'!AH18</f>
        <v>47880000</v>
      </c>
      <c r="E9" s="24">
        <f>'Details of Rent'!AI18</f>
        <v>17186823.888677213</v>
      </c>
      <c r="F9" s="1"/>
    </row>
    <row r="10" spans="1:6" x14ac:dyDescent="0.3">
      <c r="A10" s="25">
        <v>6</v>
      </c>
      <c r="B10" s="24">
        <f>'Details of Rent'!AK18</f>
        <v>17186823.888677213</v>
      </c>
      <c r="C10" s="24">
        <f>'Details of Rent'!AL18</f>
        <v>1041176.111322789</v>
      </c>
      <c r="D10" s="24">
        <f>'Details of Rent'!AM18</f>
        <v>18228000</v>
      </c>
      <c r="E10" s="24">
        <f>'Details of Rent'!AN18</f>
        <v>0</v>
      </c>
      <c r="F10" s="1"/>
    </row>
    <row r="11" spans="1:6" ht="15" thickBot="1" x14ac:dyDescent="0.35">
      <c r="A11" s="22" t="s">
        <v>26</v>
      </c>
      <c r="B11" s="26">
        <f>B5</f>
        <v>193453015.63507372</v>
      </c>
      <c r="C11" s="26">
        <f>SUM(C5:C10)</f>
        <v>64174984.364926264</v>
      </c>
      <c r="D11" s="26">
        <f>SUM(D5:D10)</f>
        <v>257628000</v>
      </c>
      <c r="E11" s="26">
        <f>B11+C11-D11</f>
        <v>0</v>
      </c>
      <c r="F11" s="1"/>
    </row>
    <row r="14" spans="1:6" x14ac:dyDescent="0.3">
      <c r="A14" s="60" t="s">
        <v>28</v>
      </c>
      <c r="B14" s="60"/>
      <c r="C14" s="60"/>
      <c r="D14" s="60"/>
      <c r="E14" s="60"/>
    </row>
    <row r="15" spans="1:6" ht="15" thickBot="1" x14ac:dyDescent="0.35">
      <c r="A15" s="22" t="s">
        <v>25</v>
      </c>
      <c r="B15" s="22" t="s">
        <v>21</v>
      </c>
      <c r="C15" s="22" t="s">
        <v>29</v>
      </c>
      <c r="D15" s="22" t="s">
        <v>30</v>
      </c>
      <c r="E15" s="22" t="s">
        <v>24</v>
      </c>
    </row>
    <row r="16" spans="1:6" x14ac:dyDescent="0.3">
      <c r="A16" s="23">
        <v>1</v>
      </c>
      <c r="B16" s="24">
        <f>B5</f>
        <v>193453015.63507372</v>
      </c>
      <c r="C16" s="24">
        <f>'Details of Rent'!AP18</f>
        <v>36030462.159256011</v>
      </c>
      <c r="D16" s="24">
        <f>'Details of Rent'!N29</f>
        <v>0</v>
      </c>
      <c r="E16" s="24">
        <f>B16-C16-D16</f>
        <v>157422553.47581771</v>
      </c>
    </row>
    <row r="17" spans="1:5" x14ac:dyDescent="0.3">
      <c r="A17" s="25">
        <v>2</v>
      </c>
      <c r="B17" s="24">
        <f>E16</f>
        <v>157422553.47581771</v>
      </c>
      <c r="C17" s="24">
        <f>C16</f>
        <v>36030462.159256011</v>
      </c>
      <c r="D17" s="24">
        <f>'Details of Rent'!N30</f>
        <v>0</v>
      </c>
      <c r="E17" s="24">
        <f>B17-C17-D17</f>
        <v>121392091.3165617</v>
      </c>
    </row>
    <row r="18" spans="1:5" x14ac:dyDescent="0.3">
      <c r="A18" s="25">
        <v>3</v>
      </c>
      <c r="B18" s="24">
        <f>E17</f>
        <v>121392091.3165617</v>
      </c>
      <c r="C18" s="24">
        <f>C17</f>
        <v>36030462.159256011</v>
      </c>
      <c r="D18" s="24">
        <f>'Details of Rent'!N31</f>
        <v>0</v>
      </c>
      <c r="E18" s="24">
        <f>B18-C18-D18</f>
        <v>85361629.157305688</v>
      </c>
    </row>
    <row r="19" spans="1:5" x14ac:dyDescent="0.3">
      <c r="A19" s="25">
        <v>4</v>
      </c>
      <c r="B19" s="24">
        <f>E18</f>
        <v>85361629.157305688</v>
      </c>
      <c r="C19" s="24">
        <f>C18</f>
        <v>36030462.159256011</v>
      </c>
      <c r="D19" s="24">
        <f>'Details of Rent'!N32</f>
        <v>0</v>
      </c>
      <c r="E19" s="24">
        <f>B19-C19-D19</f>
        <v>49331166.998049676</v>
      </c>
    </row>
    <row r="20" spans="1:5" x14ac:dyDescent="0.3">
      <c r="A20" s="25">
        <v>5</v>
      </c>
      <c r="B20" s="24">
        <f>E19</f>
        <v>49331166.998049676</v>
      </c>
      <c r="C20" s="24">
        <f>C19</f>
        <v>36030462.159256011</v>
      </c>
      <c r="D20" s="24">
        <f>'Details of Rent'!N33</f>
        <v>0</v>
      </c>
      <c r="E20" s="24">
        <f>B20-C20-D20</f>
        <v>13300704.838793665</v>
      </c>
    </row>
    <row r="21" spans="1:5" x14ac:dyDescent="0.3">
      <c r="A21" s="25">
        <v>6</v>
      </c>
      <c r="B21" s="24">
        <f>E20</f>
        <v>13300704.838793665</v>
      </c>
      <c r="C21" s="24">
        <f>'Details of Rent'!AQ18</f>
        <v>13300704.83879366</v>
      </c>
      <c r="D21" s="24">
        <f>'Details of Rent'!AM29</f>
        <v>0</v>
      </c>
      <c r="E21" s="24">
        <f>'Details of Rent'!AN29</f>
        <v>0</v>
      </c>
    </row>
    <row r="22" spans="1:5" ht="15" thickBot="1" x14ac:dyDescent="0.35">
      <c r="A22" s="22" t="s">
        <v>26</v>
      </c>
      <c r="B22" s="26">
        <f>B16</f>
        <v>193453015.63507372</v>
      </c>
      <c r="C22" s="26">
        <f>SUM(C16:C21)</f>
        <v>193453015.63507372</v>
      </c>
      <c r="D22" s="26">
        <f>SUM(D16:D21)</f>
        <v>0</v>
      </c>
      <c r="E22" s="26">
        <f>B22+C22-D22</f>
        <v>386906031.27014744</v>
      </c>
    </row>
    <row r="25" spans="1:5" x14ac:dyDescent="0.3">
      <c r="A25" s="27" t="s">
        <v>36</v>
      </c>
    </row>
    <row r="26" spans="1:5" x14ac:dyDescent="0.3">
      <c r="A26" s="27" t="s">
        <v>37</v>
      </c>
    </row>
    <row r="27" spans="1:5" x14ac:dyDescent="0.3">
      <c r="A27" s="27" t="s">
        <v>20</v>
      </c>
      <c r="B27" s="24">
        <f>D5</f>
        <v>47880000</v>
      </c>
    </row>
    <row r="30" spans="1:5" x14ac:dyDescent="0.3">
      <c r="A30" s="27" t="s">
        <v>38</v>
      </c>
    </row>
    <row r="31" spans="1:5" x14ac:dyDescent="0.3">
      <c r="A31" s="27" t="s">
        <v>39</v>
      </c>
      <c r="C31" s="24">
        <f>C5</f>
        <v>19896904.400228303</v>
      </c>
    </row>
    <row r="32" spans="1:5" x14ac:dyDescent="0.3">
      <c r="A32" s="27" t="s">
        <v>29</v>
      </c>
      <c r="C32" s="24">
        <f>C16</f>
        <v>36030462.159256011</v>
      </c>
    </row>
    <row r="34" spans="1:5" x14ac:dyDescent="0.3">
      <c r="A34" s="27" t="s">
        <v>40</v>
      </c>
    </row>
    <row r="35" spans="1:5" x14ac:dyDescent="0.3">
      <c r="A35" s="27" t="s">
        <v>41</v>
      </c>
      <c r="C35" s="24">
        <f>B5</f>
        <v>193453015.63507372</v>
      </c>
    </row>
    <row r="36" spans="1:5" x14ac:dyDescent="0.3">
      <c r="A36" s="27" t="s">
        <v>42</v>
      </c>
      <c r="D36" s="24">
        <f>C35</f>
        <v>193453015.63507372</v>
      </c>
    </row>
    <row r="37" spans="1:5" x14ac:dyDescent="0.3">
      <c r="A37" s="41" t="s">
        <v>43</v>
      </c>
    </row>
    <row r="38" spans="1:5" x14ac:dyDescent="0.3">
      <c r="A38" s="27" t="s">
        <v>44</v>
      </c>
    </row>
    <row r="39" spans="1:5" x14ac:dyDescent="0.3">
      <c r="A39" s="27" t="s">
        <v>45</v>
      </c>
      <c r="C39" s="24">
        <f>C5</f>
        <v>19896904.400228303</v>
      </c>
    </row>
    <row r="40" spans="1:5" x14ac:dyDescent="0.3">
      <c r="A40" s="27" t="s">
        <v>42</v>
      </c>
      <c r="C40" s="24"/>
      <c r="D40" s="24">
        <f>C39</f>
        <v>19896904.400228303</v>
      </c>
    </row>
    <row r="41" spans="1:5" x14ac:dyDescent="0.3">
      <c r="A41" s="27" t="s">
        <v>52</v>
      </c>
      <c r="C41" s="24"/>
      <c r="D41" s="24"/>
    </row>
    <row r="42" spans="1:5" x14ac:dyDescent="0.3">
      <c r="C42" s="24"/>
      <c r="D42" s="24"/>
    </row>
    <row r="43" spans="1:5" x14ac:dyDescent="0.3">
      <c r="A43" s="27" t="s">
        <v>50</v>
      </c>
      <c r="C43" s="24">
        <f>D5</f>
        <v>47880000</v>
      </c>
    </row>
    <row r="44" spans="1:5" x14ac:dyDescent="0.3">
      <c r="A44" s="27" t="s">
        <v>51</v>
      </c>
      <c r="C44" s="24"/>
      <c r="D44" s="24">
        <f>C43</f>
        <v>47880000</v>
      </c>
    </row>
    <row r="45" spans="1:5" ht="28.8" customHeight="1" x14ac:dyDescent="0.3">
      <c r="A45" s="61" t="s">
        <v>53</v>
      </c>
      <c r="B45" s="61"/>
      <c r="C45" s="61"/>
      <c r="D45" s="61"/>
      <c r="E45" s="61"/>
    </row>
    <row r="46" spans="1:5" x14ac:dyDescent="0.3">
      <c r="C46" s="24"/>
    </row>
    <row r="47" spans="1:5" x14ac:dyDescent="0.3">
      <c r="A47" s="27" t="s">
        <v>46</v>
      </c>
      <c r="C47" s="24">
        <f>C32</f>
        <v>36030462.159256011</v>
      </c>
    </row>
    <row r="48" spans="1:5" x14ac:dyDescent="0.3">
      <c r="A48" s="42" t="s">
        <v>54</v>
      </c>
      <c r="D48" s="24">
        <f>C47</f>
        <v>36030462.159256011</v>
      </c>
    </row>
    <row r="50" spans="1:4" x14ac:dyDescent="0.3">
      <c r="A50" s="27" t="s">
        <v>47</v>
      </c>
    </row>
    <row r="51" spans="1:4" x14ac:dyDescent="0.3">
      <c r="A51" s="27" t="s">
        <v>48</v>
      </c>
      <c r="C51" s="24">
        <f>C35-C47</f>
        <v>157422553.47581771</v>
      </c>
      <c r="D51" s="43" t="s">
        <v>55</v>
      </c>
    </row>
    <row r="52" spans="1:4" x14ac:dyDescent="0.3">
      <c r="A52" s="27" t="s">
        <v>49</v>
      </c>
      <c r="C52" s="24">
        <f>D36+D40-C43</f>
        <v>165469920.03530201</v>
      </c>
    </row>
    <row r="53" spans="1:4" x14ac:dyDescent="0.3">
      <c r="C53" s="24"/>
    </row>
    <row r="54" spans="1:4" x14ac:dyDescent="0.3">
      <c r="C54" s="24"/>
    </row>
    <row r="55" spans="1:4" x14ac:dyDescent="0.3">
      <c r="C55" s="24"/>
    </row>
  </sheetData>
  <mergeCells count="3">
    <mergeCell ref="A2:E2"/>
    <mergeCell ref="A14:E14"/>
    <mergeCell ref="A45:E4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Details of Rent</vt:lpstr>
      <vt:lpstr>Summary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Kamal Aryal</dc:creator>
  <cp:lastModifiedBy>Kamal Aryal</cp:lastModifiedBy>
  <dcterms:created xsi:type="dcterms:W3CDTF">2015-06-05T18:17:20Z</dcterms:created>
  <dcterms:modified xsi:type="dcterms:W3CDTF">2025-08-16T16:07:03Z</dcterms:modified>
</cp:coreProperties>
</file>